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Ισολογισμός 2015" sheetId="1" r:id="rId1"/>
  </sheets>
  <definedNames>
    <definedName name="_xlnm.Print_Area" localSheetId="0">'Ισολογισμός 2015'!$A$1:$V$116</definedName>
  </definedNames>
  <calcPr fullCalcOnLoad="1"/>
</workbook>
</file>

<file path=xl/sharedStrings.xml><?xml version="1.0" encoding="utf-8"?>
<sst xmlns="http://schemas.openxmlformats.org/spreadsheetml/2006/main" count="170" uniqueCount="148">
  <si>
    <t>ΔΗΜΟΣ ΛΑΡΙΣΑΙΩΝ</t>
  </si>
  <si>
    <t>ΙΣΟΛΟΓΙΣΜΟΣ 31ης Δεκεμβρίου 2015</t>
  </si>
  <si>
    <t>ΕΝΕΡΓΗΤΙΚΟ</t>
  </si>
  <si>
    <t>Χρήσεως 2015</t>
  </si>
  <si>
    <t>Προηγούμενης Χρήσεως 2014</t>
  </si>
  <si>
    <t>ΠΑΘΗΤΙΚΟ</t>
  </si>
  <si>
    <t>Αξία Κτήσεως</t>
  </si>
  <si>
    <t xml:space="preserve">Αποσβέσεις </t>
  </si>
  <si>
    <t>Αναπόσβεστη Αξία</t>
  </si>
  <si>
    <t>Β.</t>
  </si>
  <si>
    <t>ΕΞΟΔΑ ΕΓΚΑΤΑΣΤΑΣΕΩΣ</t>
  </si>
  <si>
    <t>Α.</t>
  </si>
  <si>
    <t>ΙΔΙΑ ΚΕΦΑΛΑΙΑ</t>
  </si>
  <si>
    <t xml:space="preserve"> </t>
  </si>
  <si>
    <t>4. Λοιπά έξοδα Εγακταστάσεως</t>
  </si>
  <si>
    <t>Ι.</t>
  </si>
  <si>
    <t>Κεφάλαιο</t>
  </si>
  <si>
    <t>Γ.</t>
  </si>
  <si>
    <t>ΠΑΓΙΟ ΕΝΕΡΓΗΤΙΚΟ</t>
  </si>
  <si>
    <t>ΙΙ.</t>
  </si>
  <si>
    <t>Διαφορές Αναπροσαρμογής &amp;</t>
  </si>
  <si>
    <t>Ενσώματες Ακινητοποιήσεις</t>
  </si>
  <si>
    <t>Επιχορηγήσεις Επενδύσεων</t>
  </si>
  <si>
    <t>1. Γήπεδα - Οικόπεδα</t>
  </si>
  <si>
    <t>1. Διαφορές από αναπροσαρμογή αξίας τίτλων</t>
  </si>
  <si>
    <t>1α. Πλατείες - Πάρκα - Παιδότοποι Κ.Χ.</t>
  </si>
  <si>
    <t>2. Διαφορές από αναπροσαρμογή αξίας πάγιων</t>
  </si>
  <si>
    <t>1β. Οδοί - Οδοστρώματα Κ.Χ.</t>
  </si>
  <si>
    <t xml:space="preserve">    περιουσιακών στοιχείων</t>
  </si>
  <si>
    <t>1γ. Πεζοδρόμια Κ.Χ.</t>
  </si>
  <si>
    <t>3. Δωρεές Παγίων</t>
  </si>
  <si>
    <t>2. Αγροί, Λατομεία</t>
  </si>
  <si>
    <t>4. Επιχορηγήσεις Επενδύσεων</t>
  </si>
  <si>
    <t>3. Κτίρια &amp; Τεχνικά Έργα</t>
  </si>
  <si>
    <t>3β. Εγκαταστάσεις Ηλεκτροφωτισμού Κ.Χ.</t>
  </si>
  <si>
    <t>IV.</t>
  </si>
  <si>
    <t>Αποτελέσματα εις Νέο</t>
  </si>
  <si>
    <t>3γ. Λοιπές Μόνιμες Εγκαταστάσεις Κ.Χ.</t>
  </si>
  <si>
    <t>Υπόλοιπο Πλεονάσματος εις Νέο</t>
  </si>
  <si>
    <t>4. Μηχανήματα &amp; Μηχ.Εξοπλ.</t>
  </si>
  <si>
    <t>5. Μεταφορικά Μέσα</t>
  </si>
  <si>
    <t>6. Έπιπλα &amp; Λοιπός Εξοπλ.</t>
  </si>
  <si>
    <t>Σύνολο Ιδίων Κεφαλαίων (ΑΙ+ΑΙΙ+ΑΙV)</t>
  </si>
  <si>
    <t>7. Ακινητοποιήσεις υπό Εκτέλεση</t>
  </si>
  <si>
    <t>Σύνολο Ακινητοποιήσεων (ΓΙΙ)</t>
  </si>
  <si>
    <t>ΥΠΟΧΡΕΩΣΕΙΣ</t>
  </si>
  <si>
    <t>ΙΙΙ.</t>
  </si>
  <si>
    <t>Τίτλοι πάγιας επένδυσης &amp; Άλλες</t>
  </si>
  <si>
    <t>Μακροπρόθεσμες Υποχρεώσεις</t>
  </si>
  <si>
    <t>Μακροπρόθ. Χρηματ/κές Απαιτήσεις</t>
  </si>
  <si>
    <t>2. Δάνεια Τραπεζών</t>
  </si>
  <si>
    <t>1. Τίτλοι Πάγιας Επένδυσης</t>
  </si>
  <si>
    <t>4. Λοιπές μακροπρόθεσμες υποχρεώσεις</t>
  </si>
  <si>
    <t>Μείον: - Οφειλόμενες Δόσεις</t>
  </si>
  <si>
    <t xml:space="preserve">          - Προβλέψεις Υποτιμήσεων</t>
  </si>
  <si>
    <t>Βραχυπρόθεσμες Υποχρεώσεις</t>
  </si>
  <si>
    <t>2. Λοιπές Μακροπρόθεσμες Απαιτήσεις</t>
  </si>
  <si>
    <t>1. Προμηθευτές</t>
  </si>
  <si>
    <t>3. Τράπεζες Λ/ Βραχυπρόθεσμων</t>
  </si>
  <si>
    <t>Σύνολο Πάγιου Ενεργητικού (ΓΙΙ+ΓΙΙΙ)</t>
  </si>
  <si>
    <t xml:space="preserve">     Υποχρεώσεων</t>
  </si>
  <si>
    <t>4. Προκαταβολές για Πώληση</t>
  </si>
  <si>
    <t>Δ.</t>
  </si>
  <si>
    <t>ΚΥΚΛΟΦΟΡΟΥΝ ΕΝΕΡΓΗΤΙΚΟ</t>
  </si>
  <si>
    <t xml:space="preserve">    Αγαθών &amp; Υπηρεσιών</t>
  </si>
  <si>
    <t>Αποθέματα</t>
  </si>
  <si>
    <t>5. Υποχρεώσεις από Φόρους &amp; Τέλη</t>
  </si>
  <si>
    <t>4. Υλικά Κατασκευής &amp; Επισκευών</t>
  </si>
  <si>
    <t>6. Ασφαλιστικοί Οργανισμοί</t>
  </si>
  <si>
    <t xml:space="preserve">    Αναλώσιμα, Ανταλακτικά Παγίων</t>
  </si>
  <si>
    <t>7. Μακροπρόθεσμες Υποχρεώσεις</t>
  </si>
  <si>
    <t xml:space="preserve">    Πληρωτέες στην επόμενη χρήση</t>
  </si>
  <si>
    <t>Απαιτήσεις</t>
  </si>
  <si>
    <t>8. Πιστωτές Διάφοροι</t>
  </si>
  <si>
    <t>1. Απαιτήσεις από Πώληση Υπηρεσιών</t>
  </si>
  <si>
    <t>Μειον: Προβλέψεις</t>
  </si>
  <si>
    <t>4. Επίδικοι χρεώστες</t>
  </si>
  <si>
    <t>5. Χρεώστες Διάφοροι</t>
  </si>
  <si>
    <t>Σύνολο Υποχρεώσεων (ΓΙ+ΓΙΙ)</t>
  </si>
  <si>
    <t>6. Λογ/σμοι διαχειρισεως προκαταβολών και πιστώσεων</t>
  </si>
  <si>
    <t>III</t>
  </si>
  <si>
    <t>Χρεόγραφα</t>
  </si>
  <si>
    <t>3. Λοιπά Χρεόγραφα</t>
  </si>
  <si>
    <t>ΙV.</t>
  </si>
  <si>
    <t>Διαθέσιμα</t>
  </si>
  <si>
    <t>1. Ταμείο</t>
  </si>
  <si>
    <t>3. Καταθέσεις Όψεως &amp; Προθεσμίας</t>
  </si>
  <si>
    <t>Σύνολο Κυκλοφορούντος</t>
  </si>
  <si>
    <t>Ενεργητικού (ΔΙ+ΔΙΙ+ΔΙΙΙ+ΔΙV)</t>
  </si>
  <si>
    <t>E.</t>
  </si>
  <si>
    <t>Μεταβατικοί λογαριασμοί</t>
  </si>
  <si>
    <t>Μεταβατικοί Λογ/σμοι Παθητικού</t>
  </si>
  <si>
    <t>1. Έξοδα Επόμενων Χρήσεων</t>
  </si>
  <si>
    <t>1. Έσοδα επόμενων χρήσεων</t>
  </si>
  <si>
    <t>2. Έσοδα Χρήσεως Εισπρακτέα</t>
  </si>
  <si>
    <t>2. Έξοδα χρήσεως δουλευμένα</t>
  </si>
  <si>
    <t>ΓΕΝΙΚΟ ΣΥΝΟΛΟ ΕΝΕΡΓΗΤΙΚΟΥ (Β+Γ+Δ)</t>
  </si>
  <si>
    <t>ΓΕΝΙΚΟ ΣΥΝΟΛΟ ΠΑΘΗΤΙΚΟΥ (Α+Β+Γ+Δ)</t>
  </si>
  <si>
    <t>ΛΟΓΑΡΙΑΣΜΟΙ ΤΑΞΕΩΣ ΧΡΕΩΣΤΙΚΟΙ</t>
  </si>
  <si>
    <t>`</t>
  </si>
  <si>
    <t>2. Χρεωστικοί λογαριασμοί Προϋπολογισμού</t>
  </si>
  <si>
    <t>2. Πιστωτικοί λογ/σμοί Προϋπολογισμού</t>
  </si>
  <si>
    <t>3. Αλλότρια Περιουσιακά Στοιχεία</t>
  </si>
  <si>
    <t xml:space="preserve">ΚΑΤΑΣΤΑΣΗ ΑΠΟΤΕΛΕΣΜΑΤΩΝ ΧΡΗΣΕΩΣ </t>
  </si>
  <si>
    <t>ΠΙΝΑΚΑΣ ΔΙΑΘΕΣΗΣ ΑΠΟΤΕΛΕΣΜΑΤΩΝ</t>
  </si>
  <si>
    <t xml:space="preserve">Ι. </t>
  </si>
  <si>
    <t>Αποτελέσματα Εκμεταλλεύσεως</t>
  </si>
  <si>
    <t>1. Έσοδα από Πώληση Αγαθών &amp; Υπηρεσιών</t>
  </si>
  <si>
    <t>Καθαρό Αποτέλεσμα Χρήσεως (κέρδος)</t>
  </si>
  <si>
    <t>2. Έσοδα από Φόρους- Εισφορές - Πρόστιμα</t>
  </si>
  <si>
    <t>Υπόλοιπο Προηγ.Χρήσης</t>
  </si>
  <si>
    <t>3. Τακτικές Επιχορηγήσεις από Κ.Προϋπ.</t>
  </si>
  <si>
    <t>Πλεόνασμα εις Νέον</t>
  </si>
  <si>
    <r>
      <t>Μείον:</t>
    </r>
    <r>
      <rPr>
        <sz val="10"/>
        <rFont val="Arial Greek"/>
        <family val="0"/>
      </rPr>
      <t xml:space="preserve"> Κόστος Αγαθών &amp; Υπηρεσιών</t>
    </r>
  </si>
  <si>
    <t>Μικτά Αποτ/τα Εκμεταλλεύσεως</t>
  </si>
  <si>
    <r>
      <t>Πλέον:</t>
    </r>
    <r>
      <rPr>
        <sz val="10"/>
        <rFont val="Arial Greek"/>
        <family val="0"/>
      </rPr>
      <t xml:space="preserve"> Άλλα Έσοδα</t>
    </r>
  </si>
  <si>
    <t>Σύνολο</t>
  </si>
  <si>
    <t xml:space="preserve">Μείον: </t>
  </si>
  <si>
    <t>1. Έξοδα Διοικητικής Λειτουργίας</t>
  </si>
  <si>
    <t>3. Έξοδα Λειτουργίας Δημοσίων Σχέσεων</t>
  </si>
  <si>
    <t>Μερικά Αποτ/τα Εκμεταλλεύσεως</t>
  </si>
  <si>
    <t>Πλέον:</t>
  </si>
  <si>
    <t>4.Πιστωτικοί Τόκοι &amp; Συναφή Έσοδα</t>
  </si>
  <si>
    <t>3.Χρεωστικοί Τόκοι &amp; Συναφή Έξοδα</t>
  </si>
  <si>
    <t>Ολικά Αποτ/τα (Ζημιές) Εκμεταλλεύσεως</t>
  </si>
  <si>
    <t>ΙΙ.ΠΛΕΟΝ (ή μείον): Έκτακτα Αποτελέσματα</t>
  </si>
  <si>
    <t>1.Έκτακτα&amp;Ανόργανα έσοδα</t>
  </si>
  <si>
    <t>2.Έκτακτα Κέρδη</t>
  </si>
  <si>
    <t>3.'Εσοδα προηγούμενων χρήσεων</t>
  </si>
  <si>
    <t>4.Έσοδα από προβλέψεις προηγούμενων χρήσεων</t>
  </si>
  <si>
    <t>1.Έκτακτα&amp;Ανόργανα έξοδα</t>
  </si>
  <si>
    <t>2.Έκτακτες Ζημιές</t>
  </si>
  <si>
    <t>3.'Εξοδα προηγούμενων χρήσεων</t>
  </si>
  <si>
    <t>4.Προβλέψεις για έκτακτους κινδύνους</t>
  </si>
  <si>
    <t>Οργανικά &amp; Έκτακτα Αποτελέσματα</t>
  </si>
  <si>
    <t>Σύνολο αποσβέσεων παγιών στοιχείων</t>
  </si>
  <si>
    <t>ΚΑΘΑΡΑ ΑΠΟΤΕΛΕΣΜΑΤΑ ΧΡΗΣΕΩΣ</t>
  </si>
  <si>
    <t>Λάρισα, 31/5/2016</t>
  </si>
  <si>
    <t>Ο ΔΗΜΑΡΧΟΣ ΛΑΡΙΣΑΙΩΝ</t>
  </si>
  <si>
    <t>Ο ΑΝΤΙΔΗΜΑΡΧΟΣ ΟΙΚΟΝΟΜΙΚΩΝ</t>
  </si>
  <si>
    <t>Η ΔΙΕΥΘΥΝΤΡΙΑ ΟΙΚΟΝΟΜΙΚΩΝ ΥΠΗΡΕΣΙΩΝ</t>
  </si>
  <si>
    <t>Η ΑΡΜΟΔΙΑ ΥΠΑΛΛΗΛΟΣ</t>
  </si>
  <si>
    <t>ΚΑΛΟΓΙΑΝΝΗΣ ΑΠΟΣΤΟΛΟΣ</t>
  </si>
  <si>
    <t>ΠΑΝΑΓΙΩΤΗΣ ΝΤΑΗΣ</t>
  </si>
  <si>
    <t>ΠΑΠΑΣΤΑΜΟΥ ΜΑΡΓΑΡΙΤΑ</t>
  </si>
  <si>
    <t>ΦΙΛΙΠΠΟΥ - ΑΛΑΟΥΝΗ ΕΥΤΥΧΙΑ</t>
  </si>
  <si>
    <r>
      <t xml:space="preserve">Μείον: </t>
    </r>
    <r>
      <rPr>
        <sz val="10"/>
        <rFont val="Arial Greek"/>
        <family val="2"/>
      </rPr>
      <t>Οι από αυτές ενσωμ/νες στο λειτ. κόστος</t>
    </r>
  </si>
  <si>
    <t>5η ΔΙΑΧΕΙΡΙΣΤΙΚΗ ΧΡΗΣΗ (1 ΙΑΝΟΥΑΡΙΟΥ - 31 ΔΕΚΕΜΒΡΙΟΥ 2015)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</si>
</sst>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\-#,##0\ "/>
    <numFmt numFmtId="173" formatCode="#,##0.00;[Red]#,##0.00"/>
  </numFmts>
  <fonts count="36"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8.5"/>
      <color indexed="12"/>
      <name val="Arial Greek"/>
      <family val="0"/>
    </font>
    <font>
      <u val="single"/>
      <sz val="8.5"/>
      <color indexed="36"/>
      <name val="Arial Greek"/>
      <family val="0"/>
    </font>
    <font>
      <b/>
      <sz val="11"/>
      <name val="Arial Greek"/>
      <family val="2"/>
    </font>
    <font>
      <b/>
      <sz val="10"/>
      <name val="Arial Greek"/>
      <family val="2"/>
    </font>
    <font>
      <u val="single"/>
      <sz val="10"/>
      <name val="Arial Greek"/>
      <family val="2"/>
    </font>
    <font>
      <u val="double"/>
      <sz val="10"/>
      <name val="Arial Greek"/>
      <family val="2"/>
    </font>
    <font>
      <sz val="10"/>
      <color indexed="10"/>
      <name val="Arial Greek"/>
      <family val="0"/>
    </font>
    <font>
      <sz val="10"/>
      <color indexed="9"/>
      <name val="Arial Greek"/>
      <family val="0"/>
    </font>
    <font>
      <b/>
      <sz val="10"/>
      <color indexed="9"/>
      <name val="Arial Greek"/>
      <family val="2"/>
    </font>
    <font>
      <u val="double"/>
      <sz val="10"/>
      <color indexed="9"/>
      <name val="Arial Greek"/>
      <family val="2"/>
    </font>
    <font>
      <sz val="12"/>
      <name val="Arial Greek"/>
      <family val="2"/>
    </font>
    <font>
      <sz val="9"/>
      <name val="Arial Greek"/>
      <family val="2"/>
    </font>
    <font>
      <b/>
      <sz val="8"/>
      <name val="Arial"/>
      <family val="2"/>
    </font>
    <font>
      <b/>
      <u val="double"/>
      <sz val="10"/>
      <name val="Arial Greek"/>
      <family val="0"/>
    </font>
    <font>
      <sz val="10"/>
      <name val="Tahoma"/>
      <family val="2"/>
    </font>
    <font>
      <u val="single"/>
      <sz val="10"/>
      <name val="Tahoma"/>
      <family val="2"/>
    </font>
    <font>
      <sz val="11"/>
      <name val="Arial Gree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right"/>
    </xf>
    <xf numFmtId="0" fontId="22" fillId="0" borderId="0" xfId="0" applyFont="1" applyBorder="1" applyAlignment="1">
      <alignment horizontal="lef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 vertical="top"/>
    </xf>
    <xf numFmtId="0" fontId="0" fillId="0" borderId="14" xfId="0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3" fillId="0" borderId="0" xfId="59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27" fillId="0" borderId="10" xfId="0" applyFont="1" applyBorder="1" applyAlignment="1">
      <alignment horizontal="right"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right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4" fontId="30" fillId="0" borderId="0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4" fontId="23" fillId="0" borderId="0" xfId="0" applyNumberFormat="1" applyFont="1" applyBorder="1" applyAlignment="1">
      <alignment/>
    </xf>
    <xf numFmtId="4" fontId="0" fillId="0" borderId="0" xfId="59" applyNumberFormat="1" applyFill="1">
      <alignment/>
      <protection/>
    </xf>
    <xf numFmtId="4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6" fillId="0" borderId="14" xfId="0" applyFont="1" applyBorder="1" applyAlignment="1">
      <alignment/>
    </xf>
    <xf numFmtId="4" fontId="0" fillId="0" borderId="0" xfId="59" applyNumberFormat="1">
      <alignment/>
      <protection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4" fontId="23" fillId="0" borderId="0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33" fillId="0" borderId="0" xfId="59" applyNumberFormat="1" applyFont="1">
      <alignment/>
      <protection/>
    </xf>
    <xf numFmtId="4" fontId="34" fillId="0" borderId="0" xfId="59" applyNumberFormat="1" applyFont="1" applyBorder="1">
      <alignment/>
      <protection/>
    </xf>
    <xf numFmtId="4" fontId="34" fillId="0" borderId="0" xfId="59" applyNumberFormat="1" applyFont="1">
      <alignment/>
      <protection/>
    </xf>
    <xf numFmtId="4" fontId="23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22" fillId="0" borderId="19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3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" fontId="35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Κανονικό 2" xfId="59"/>
    <cellStyle name="Κανονικό_Φύλλο1" xfId="60"/>
    <cellStyle name="Currency" xfId="61"/>
    <cellStyle name="Currency [0]" xfId="62"/>
    <cellStyle name="Percent" xfId="63"/>
    <cellStyle name="Hyperlink" xfId="64"/>
    <cellStyle name="Followed Hyperlink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tabSelected="1" view="pageBreakPreview" zoomScaleNormal="85" zoomScaleSheetLayoutView="100" workbookViewId="0" topLeftCell="A85">
      <selection activeCell="P107" sqref="P107"/>
    </sheetView>
  </sheetViews>
  <sheetFormatPr defaultColWidth="9.00390625" defaultRowHeight="12.75"/>
  <cols>
    <col min="1" max="1" width="3.00390625" style="0" customWidth="1"/>
    <col min="2" max="2" width="29.625" style="0" customWidth="1"/>
    <col min="3" max="3" width="13.75390625" style="0" customWidth="1"/>
    <col min="4" max="4" width="1.625" style="0" customWidth="1"/>
    <col min="5" max="5" width="14.25390625" style="0" customWidth="1"/>
    <col min="6" max="6" width="1.625" style="0" customWidth="1"/>
    <col min="7" max="7" width="14.375" style="0" customWidth="1"/>
    <col min="8" max="8" width="1.625" style="0" customWidth="1"/>
    <col min="9" max="9" width="14.00390625" style="0" customWidth="1"/>
    <col min="10" max="10" width="1.625" style="0" customWidth="1"/>
    <col min="11" max="11" width="14.375" style="0" customWidth="1"/>
    <col min="12" max="12" width="1.625" style="0" customWidth="1"/>
    <col min="13" max="13" width="14.00390625" style="0" customWidth="1"/>
    <col min="14" max="14" width="1.75390625" style="0" customWidth="1"/>
    <col min="15" max="15" width="3.375" style="0" customWidth="1"/>
    <col min="16" max="16" width="25.375" style="0" customWidth="1"/>
    <col min="17" max="17" width="7.25390625" style="0" customWidth="1"/>
    <col min="18" max="18" width="1.75390625" style="0" customWidth="1"/>
    <col min="19" max="19" width="13.375" style="0" customWidth="1"/>
    <col min="20" max="20" width="1.00390625" style="0" customWidth="1"/>
    <col min="21" max="21" width="15.75390625" style="0" customWidth="1"/>
    <col min="22" max="22" width="1.00390625" style="0" customWidth="1"/>
    <col min="23" max="23" width="14.00390625" style="0" bestFit="1" customWidth="1"/>
  </cols>
  <sheetData>
    <row r="1" spans="1:22" ht="1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2"/>
    </row>
    <row r="2" spans="1:22" ht="15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</row>
    <row r="3" spans="1:22" ht="15.75" thickBot="1">
      <c r="A3" s="116" t="s">
        <v>147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4"/>
      <c r="P4" s="5"/>
      <c r="Q4" s="5"/>
      <c r="R4" s="5"/>
      <c r="S4" s="6"/>
      <c r="T4" s="6"/>
      <c r="U4" s="6"/>
      <c r="V4" s="7"/>
    </row>
    <row r="5" spans="1:22" ht="12.75" customHeight="1">
      <c r="A5" s="8"/>
      <c r="B5" s="9" t="s">
        <v>2</v>
      </c>
      <c r="C5" s="109" t="s">
        <v>3</v>
      </c>
      <c r="D5" s="109"/>
      <c r="E5" s="109"/>
      <c r="F5" s="109"/>
      <c r="G5" s="109"/>
      <c r="H5" s="10"/>
      <c r="I5" s="109" t="s">
        <v>4</v>
      </c>
      <c r="J5" s="109"/>
      <c r="K5" s="109"/>
      <c r="L5" s="109"/>
      <c r="M5" s="109"/>
      <c r="N5" s="11"/>
      <c r="O5" s="8"/>
      <c r="P5" s="12" t="s">
        <v>5</v>
      </c>
      <c r="Q5" s="13"/>
      <c r="R5" s="14"/>
      <c r="S5" s="119" t="s">
        <v>3</v>
      </c>
      <c r="T5" s="15"/>
      <c r="U5" s="119" t="s">
        <v>4</v>
      </c>
      <c r="V5" s="16"/>
    </row>
    <row r="6" spans="1:22" ht="12.75" customHeight="1">
      <c r="A6" s="8"/>
      <c r="B6" s="14"/>
      <c r="C6" s="17" t="s">
        <v>6</v>
      </c>
      <c r="D6" s="17"/>
      <c r="E6" s="17" t="s">
        <v>7</v>
      </c>
      <c r="F6" s="17"/>
      <c r="G6" s="17" t="s">
        <v>8</v>
      </c>
      <c r="H6" s="17"/>
      <c r="I6" s="17" t="s">
        <v>6</v>
      </c>
      <c r="J6" s="17"/>
      <c r="K6" s="17" t="s">
        <v>7</v>
      </c>
      <c r="L6" s="17"/>
      <c r="M6" s="17" t="s">
        <v>8</v>
      </c>
      <c r="N6" s="18"/>
      <c r="O6" s="8"/>
      <c r="P6" s="14"/>
      <c r="Q6" s="14"/>
      <c r="R6" s="14"/>
      <c r="S6" s="119"/>
      <c r="T6" s="19"/>
      <c r="U6" s="119"/>
      <c r="V6" s="20"/>
    </row>
    <row r="7" spans="1:22" ht="12.75">
      <c r="A7" s="1" t="s">
        <v>9</v>
      </c>
      <c r="B7" s="12" t="s">
        <v>10</v>
      </c>
      <c r="C7" s="13"/>
      <c r="D7" s="13"/>
      <c r="E7" s="13"/>
      <c r="F7" s="13"/>
      <c r="G7" s="21"/>
      <c r="H7" s="13"/>
      <c r="I7" s="13"/>
      <c r="J7" s="13"/>
      <c r="K7" s="13"/>
      <c r="L7" s="13"/>
      <c r="M7" s="21"/>
      <c r="N7" s="14"/>
      <c r="O7" s="1" t="s">
        <v>11</v>
      </c>
      <c r="P7" s="12" t="s">
        <v>12</v>
      </c>
      <c r="Q7" s="14"/>
      <c r="R7" s="14"/>
      <c r="S7" s="13"/>
      <c r="T7" s="13"/>
      <c r="U7" s="13"/>
      <c r="V7" s="20"/>
    </row>
    <row r="8" spans="1:22" ht="12.75">
      <c r="A8" s="8" t="s">
        <v>13</v>
      </c>
      <c r="B8" s="14" t="s">
        <v>14</v>
      </c>
      <c r="C8" s="22">
        <v>2544219.04</v>
      </c>
      <c r="D8" s="23">
        <v>0</v>
      </c>
      <c r="E8" s="22">
        <v>2145506.92</v>
      </c>
      <c r="F8" s="23"/>
      <c r="G8" s="24">
        <f>+C8-E8</f>
        <v>398712.1200000001</v>
      </c>
      <c r="H8" s="23"/>
      <c r="I8" s="22">
        <v>2470372.49</v>
      </c>
      <c r="J8" s="23"/>
      <c r="K8" s="22">
        <v>2019712.88</v>
      </c>
      <c r="L8" s="23"/>
      <c r="M8" s="24">
        <f>+I8-K8</f>
        <v>450659.61000000034</v>
      </c>
      <c r="N8" s="23"/>
      <c r="O8" s="8" t="s">
        <v>15</v>
      </c>
      <c r="P8" s="14" t="s">
        <v>16</v>
      </c>
      <c r="Q8" s="14"/>
      <c r="R8" s="14"/>
      <c r="S8" s="22">
        <v>113184649.1</v>
      </c>
      <c r="T8" s="13"/>
      <c r="U8" s="22">
        <v>119863121.35</v>
      </c>
      <c r="V8" s="25"/>
    </row>
    <row r="9" spans="1:22" ht="12.75">
      <c r="A9" s="8"/>
      <c r="B9" s="14"/>
      <c r="C9" s="26">
        <f>SUM(C8)</f>
        <v>2544219.04</v>
      </c>
      <c r="D9" s="26"/>
      <c r="E9" s="26">
        <f>SUM(E8)</f>
        <v>2145506.92</v>
      </c>
      <c r="F9" s="26"/>
      <c r="G9" s="27">
        <f>+G8</f>
        <v>398712.1200000001</v>
      </c>
      <c r="H9" s="26"/>
      <c r="I9" s="26">
        <f>SUM(I8)</f>
        <v>2470372.49</v>
      </c>
      <c r="J9" s="26"/>
      <c r="K9" s="26">
        <f>SUM(K8)</f>
        <v>2019712.88</v>
      </c>
      <c r="L9" s="26"/>
      <c r="M9" s="27">
        <f>+M8</f>
        <v>450659.61000000034</v>
      </c>
      <c r="N9" s="26"/>
      <c r="O9" s="8"/>
      <c r="P9" s="14"/>
      <c r="Q9" s="14"/>
      <c r="R9" s="14"/>
      <c r="S9" s="21"/>
      <c r="T9" s="13"/>
      <c r="U9" s="21"/>
      <c r="V9" s="20"/>
    </row>
    <row r="10" spans="1:22" ht="12.75">
      <c r="A10" s="1" t="s">
        <v>17</v>
      </c>
      <c r="B10" s="12" t="s">
        <v>18</v>
      </c>
      <c r="C10" s="13"/>
      <c r="D10" s="13"/>
      <c r="E10" s="13"/>
      <c r="F10" s="13"/>
      <c r="G10" s="21"/>
      <c r="H10" s="13"/>
      <c r="I10" s="13"/>
      <c r="J10" s="13"/>
      <c r="K10" s="13"/>
      <c r="L10" s="13"/>
      <c r="M10" s="21"/>
      <c r="N10" s="14"/>
      <c r="O10" s="8" t="s">
        <v>19</v>
      </c>
      <c r="P10" s="14" t="s">
        <v>20</v>
      </c>
      <c r="Q10" s="14"/>
      <c r="R10" s="14"/>
      <c r="S10" s="21"/>
      <c r="T10" s="13"/>
      <c r="U10" s="21"/>
      <c r="V10" s="20"/>
    </row>
    <row r="11" spans="1:22" ht="12.75">
      <c r="A11" s="8" t="s">
        <v>19</v>
      </c>
      <c r="B11" s="14" t="s">
        <v>21</v>
      </c>
      <c r="C11" s="28"/>
      <c r="D11" s="28"/>
      <c r="E11" s="29">
        <f>+E13+E14+E15+E18+E19</f>
        <v>73862586.73</v>
      </c>
      <c r="F11" s="30"/>
      <c r="G11" s="29">
        <f>+G13+G14+G15+G18+G19</f>
        <v>36640249.080000006</v>
      </c>
      <c r="H11" s="30"/>
      <c r="I11" s="30"/>
      <c r="J11" s="30"/>
      <c r="K11" s="29">
        <f>+K13+K14+K15+K18+K19</f>
        <v>67814944.32000001</v>
      </c>
      <c r="L11" s="30"/>
      <c r="M11" s="29">
        <f>+M13+M14+M15+M18+M19</f>
        <v>31255667.64</v>
      </c>
      <c r="N11" s="31"/>
      <c r="O11" s="8"/>
      <c r="P11" s="14" t="s">
        <v>22</v>
      </c>
      <c r="Q11" s="14"/>
      <c r="R11" s="14"/>
      <c r="S11" s="21"/>
      <c r="T11" s="13"/>
      <c r="U11" s="21"/>
      <c r="V11" s="20"/>
    </row>
    <row r="12" spans="1:22" ht="12.75">
      <c r="A12" s="8"/>
      <c r="B12" s="14" t="s">
        <v>23</v>
      </c>
      <c r="C12" s="22">
        <v>153741665.82999998</v>
      </c>
      <c r="D12" s="13"/>
      <c r="E12" s="22">
        <v>0</v>
      </c>
      <c r="F12" s="13"/>
      <c r="G12" s="21">
        <f aca="true" t="shared" si="0" ref="G12:G23">+C12-E12</f>
        <v>153741665.82999998</v>
      </c>
      <c r="H12" s="13"/>
      <c r="I12" s="22">
        <v>170850373.14</v>
      </c>
      <c r="J12" s="13"/>
      <c r="K12" s="22">
        <v>0</v>
      </c>
      <c r="L12" s="13"/>
      <c r="M12" s="21">
        <f aca="true" t="shared" si="1" ref="M12:M23">+I12-K12</f>
        <v>170850373.14</v>
      </c>
      <c r="N12" s="14"/>
      <c r="O12" s="8"/>
      <c r="P12" s="14" t="s">
        <v>24</v>
      </c>
      <c r="Q12" s="14"/>
      <c r="R12" s="14"/>
      <c r="S12" s="22">
        <v>2270194.86</v>
      </c>
      <c r="T12" s="13"/>
      <c r="U12" s="22">
        <v>2270194.86</v>
      </c>
      <c r="V12" s="20"/>
    </row>
    <row r="13" spans="1:22" ht="12.75">
      <c r="A13" s="8"/>
      <c r="B13" s="14" t="s">
        <v>25</v>
      </c>
      <c r="C13" s="22">
        <v>31365088.5</v>
      </c>
      <c r="D13" s="13"/>
      <c r="E13" s="22">
        <v>19301634.74</v>
      </c>
      <c r="F13" s="13"/>
      <c r="G13" s="21">
        <f t="shared" si="0"/>
        <v>12063453.760000002</v>
      </c>
      <c r="H13" s="13"/>
      <c r="I13" s="22">
        <v>26603219.24</v>
      </c>
      <c r="J13" s="13"/>
      <c r="K13" s="22">
        <v>17689583.84</v>
      </c>
      <c r="L13" s="13"/>
      <c r="M13" s="21">
        <f t="shared" si="1"/>
        <v>8913635.399999999</v>
      </c>
      <c r="N13" s="14"/>
      <c r="O13" s="8"/>
      <c r="P13" s="32" t="s">
        <v>26</v>
      </c>
      <c r="Q13" s="14"/>
      <c r="R13" s="14"/>
      <c r="S13" s="22">
        <v>0</v>
      </c>
      <c r="V13" s="20"/>
    </row>
    <row r="14" spans="1:22" ht="12.75">
      <c r="A14" s="8"/>
      <c r="B14" s="14" t="s">
        <v>27</v>
      </c>
      <c r="C14" s="22">
        <v>45597326.85</v>
      </c>
      <c r="D14" s="13"/>
      <c r="E14" s="22">
        <v>33141107.93</v>
      </c>
      <c r="F14" s="13"/>
      <c r="G14" s="21">
        <f t="shared" si="0"/>
        <v>12456218.920000002</v>
      </c>
      <c r="H14" s="13"/>
      <c r="I14" s="22">
        <v>44382169.75</v>
      </c>
      <c r="J14" s="13"/>
      <c r="K14" s="22">
        <v>30752988.5</v>
      </c>
      <c r="L14" s="13"/>
      <c r="M14" s="21">
        <f t="shared" si="1"/>
        <v>13629181.25</v>
      </c>
      <c r="N14" s="14"/>
      <c r="O14" s="8"/>
      <c r="P14" s="32" t="s">
        <v>28</v>
      </c>
      <c r="S14" s="22">
        <f>1979484.97+16786457.79-6213357.73</f>
        <v>12552585.029999997</v>
      </c>
      <c r="T14" s="13"/>
      <c r="U14" s="22">
        <f>1979484.97+16786457.79-5541899.42</f>
        <v>13224043.339999998</v>
      </c>
      <c r="V14" s="20"/>
    </row>
    <row r="15" spans="1:23" ht="12.75">
      <c r="A15" s="8"/>
      <c r="B15" s="14" t="s">
        <v>29</v>
      </c>
      <c r="C15" s="22">
        <v>13803111.17</v>
      </c>
      <c r="D15" s="13"/>
      <c r="E15" s="22">
        <v>9415758.01</v>
      </c>
      <c r="F15" s="13"/>
      <c r="G15" s="21">
        <f t="shared" si="0"/>
        <v>4387353.16</v>
      </c>
      <c r="H15" s="13"/>
      <c r="I15" s="22">
        <v>13780648.3</v>
      </c>
      <c r="J15" s="13"/>
      <c r="K15" s="22">
        <v>8396726.35</v>
      </c>
      <c r="L15" s="13"/>
      <c r="M15" s="21">
        <f t="shared" si="1"/>
        <v>5383921.950000001</v>
      </c>
      <c r="N15" s="14"/>
      <c r="O15" s="8"/>
      <c r="P15" s="14" t="s">
        <v>30</v>
      </c>
      <c r="Q15" s="14"/>
      <c r="R15" s="14"/>
      <c r="S15" s="22">
        <f>16350726.01+112991842.96-3970695.24-12487392.45</f>
        <v>112884481.28</v>
      </c>
      <c r="T15" s="13"/>
      <c r="U15" s="22">
        <f>16346126.01+112566070.66-3645696.73-10768196.42</f>
        <v>114498303.52</v>
      </c>
      <c r="V15" s="20"/>
      <c r="W15" s="22"/>
    </row>
    <row r="16" spans="1:22" ht="12.75">
      <c r="A16" s="8"/>
      <c r="B16" s="14" t="s">
        <v>31</v>
      </c>
      <c r="C16" s="21">
        <v>7384802.28</v>
      </c>
      <c r="D16" s="13"/>
      <c r="E16" s="22">
        <v>0</v>
      </c>
      <c r="F16" s="13"/>
      <c r="G16" s="21">
        <f t="shared" si="0"/>
        <v>7384802.28</v>
      </c>
      <c r="H16" s="13"/>
      <c r="I16" s="22">
        <f>37861.67+8006298.58</f>
        <v>8044160.25</v>
      </c>
      <c r="J16" s="13"/>
      <c r="K16" s="22">
        <v>0</v>
      </c>
      <c r="L16" s="13"/>
      <c r="M16" s="21">
        <f t="shared" si="1"/>
        <v>8044160.25</v>
      </c>
      <c r="N16" s="14"/>
      <c r="O16" s="8"/>
      <c r="P16" s="14" t="s">
        <v>32</v>
      </c>
      <c r="Q16" s="14"/>
      <c r="R16" s="14"/>
      <c r="S16" s="22">
        <v>80965487.69</v>
      </c>
      <c r="T16" s="13"/>
      <c r="U16" s="22">
        <v>72983103.8</v>
      </c>
      <c r="V16" s="20"/>
    </row>
    <row r="17" spans="1:22" ht="12.75">
      <c r="A17" s="8"/>
      <c r="B17" s="14" t="s">
        <v>33</v>
      </c>
      <c r="C17" s="22">
        <v>138748548.13</v>
      </c>
      <c r="D17" s="13"/>
      <c r="E17" s="22">
        <v>50795215.25</v>
      </c>
      <c r="F17" s="13"/>
      <c r="G17" s="21">
        <f t="shared" si="0"/>
        <v>87953332.88</v>
      </c>
      <c r="H17" s="13"/>
      <c r="I17" s="22">
        <v>136402634.59</v>
      </c>
      <c r="J17" s="13"/>
      <c r="K17" s="22">
        <v>45770138.16</v>
      </c>
      <c r="L17" s="13"/>
      <c r="M17" s="21">
        <f t="shared" si="1"/>
        <v>90632496.43</v>
      </c>
      <c r="N17" s="14"/>
      <c r="O17" s="8"/>
      <c r="P17" s="14"/>
      <c r="Q17" s="14"/>
      <c r="R17" s="14"/>
      <c r="S17" s="33">
        <f>SUM(S12:S16)</f>
        <v>208672748.86</v>
      </c>
      <c r="T17" s="13"/>
      <c r="U17" s="33">
        <f>SUM(U12:U16)</f>
        <v>202975645.51999998</v>
      </c>
      <c r="V17" s="20"/>
    </row>
    <row r="18" spans="1:22" ht="12.75">
      <c r="A18" s="8"/>
      <c r="B18" s="14" t="s">
        <v>34</v>
      </c>
      <c r="C18" s="22">
        <v>9702923.57</v>
      </c>
      <c r="D18" s="13"/>
      <c r="E18" s="22">
        <v>7285271.75</v>
      </c>
      <c r="F18" s="13"/>
      <c r="G18" s="21">
        <f t="shared" si="0"/>
        <v>2417651.8200000003</v>
      </c>
      <c r="H18" s="13"/>
      <c r="I18" s="22">
        <v>9443176.98</v>
      </c>
      <c r="J18" s="13"/>
      <c r="K18" s="22">
        <v>6837763.66</v>
      </c>
      <c r="L18" s="13"/>
      <c r="M18" s="21">
        <f t="shared" si="1"/>
        <v>2605413.3200000003</v>
      </c>
      <c r="N18" s="14"/>
      <c r="O18" s="8" t="s">
        <v>35</v>
      </c>
      <c r="P18" s="14" t="s">
        <v>36</v>
      </c>
      <c r="Q18" s="14"/>
      <c r="R18" s="14"/>
      <c r="S18" s="21"/>
      <c r="T18" s="13"/>
      <c r="U18" s="21"/>
      <c r="V18" s="20"/>
    </row>
    <row r="19" spans="1:22" ht="12.75">
      <c r="A19" s="8"/>
      <c r="B19" s="14" t="s">
        <v>37</v>
      </c>
      <c r="C19" s="22">
        <f>53133.09+9981252.63</f>
        <v>10034385.72</v>
      </c>
      <c r="D19" s="13"/>
      <c r="E19" s="22">
        <f>29334.11+4689480.19</f>
        <v>4718814.300000001</v>
      </c>
      <c r="F19" s="13"/>
      <c r="G19" s="21">
        <f t="shared" si="0"/>
        <v>5315571.42</v>
      </c>
      <c r="H19" s="13"/>
      <c r="I19" s="22">
        <f>53133.09+4808264.6</f>
        <v>4861397.6899999995</v>
      </c>
      <c r="J19" s="13"/>
      <c r="K19" s="22">
        <f>4112630.93+25251.04</f>
        <v>4137881.97</v>
      </c>
      <c r="L19" s="13"/>
      <c r="M19" s="21">
        <f t="shared" si="1"/>
        <v>723515.7199999993</v>
      </c>
      <c r="N19" s="14"/>
      <c r="O19" s="8"/>
      <c r="P19" s="14" t="s">
        <v>38</v>
      </c>
      <c r="Q19" s="14"/>
      <c r="R19" s="14"/>
      <c r="S19" s="24">
        <f>S74</f>
        <v>17467018.966999985</v>
      </c>
      <c r="T19" s="13"/>
      <c r="U19" s="34">
        <f>U74</f>
        <v>12597320.489999995</v>
      </c>
      <c r="V19" s="20"/>
    </row>
    <row r="20" spans="1:22" ht="12.75">
      <c r="A20" s="8"/>
      <c r="B20" s="14" t="s">
        <v>39</v>
      </c>
      <c r="C20" s="22">
        <v>2308989.92</v>
      </c>
      <c r="D20" s="13"/>
      <c r="E20" s="22">
        <v>2080192.96</v>
      </c>
      <c r="F20" s="13"/>
      <c r="G20" s="21">
        <f t="shared" si="0"/>
        <v>228796.95999999996</v>
      </c>
      <c r="H20" s="13"/>
      <c r="I20" s="22">
        <v>2340305.91</v>
      </c>
      <c r="J20" s="13"/>
      <c r="K20" s="22">
        <v>2037418.85</v>
      </c>
      <c r="L20" s="13"/>
      <c r="M20" s="21">
        <f t="shared" si="1"/>
        <v>302887.06000000006</v>
      </c>
      <c r="N20" s="14"/>
      <c r="O20" s="8"/>
      <c r="P20" s="14"/>
      <c r="Q20" s="14"/>
      <c r="R20" s="14"/>
      <c r="S20" s="33">
        <f>S19</f>
        <v>17467018.966999985</v>
      </c>
      <c r="T20" s="13"/>
      <c r="U20" s="33">
        <f>U19</f>
        <v>12597320.489999995</v>
      </c>
      <c r="V20" s="20"/>
    </row>
    <row r="21" spans="1:22" ht="12.75">
      <c r="A21" s="8"/>
      <c r="B21" s="14" t="s">
        <v>40</v>
      </c>
      <c r="C21" s="22">
        <v>12399243.84</v>
      </c>
      <c r="D21" s="13"/>
      <c r="E21" s="22">
        <v>11521229.86</v>
      </c>
      <c r="F21" s="13"/>
      <c r="G21" s="21">
        <f t="shared" si="0"/>
        <v>878013.9800000004</v>
      </c>
      <c r="H21" s="13"/>
      <c r="I21" s="22">
        <v>12214743.84</v>
      </c>
      <c r="J21" s="13"/>
      <c r="K21" s="22">
        <v>11077858.99</v>
      </c>
      <c r="L21" s="13"/>
      <c r="M21" s="21">
        <f t="shared" si="1"/>
        <v>1136884.8499999996</v>
      </c>
      <c r="N21" s="14"/>
      <c r="O21" s="8"/>
      <c r="Q21" s="14"/>
      <c r="R21" s="14"/>
      <c r="S21" s="35"/>
      <c r="T21" s="13"/>
      <c r="U21" s="35"/>
      <c r="V21" s="20"/>
    </row>
    <row r="22" spans="1:22" ht="12.75">
      <c r="A22" s="8"/>
      <c r="B22" s="14" t="s">
        <v>41</v>
      </c>
      <c r="C22" s="22">
        <v>9426352.88</v>
      </c>
      <c r="D22" s="13"/>
      <c r="E22" s="22">
        <v>6428561.6</v>
      </c>
      <c r="F22" s="13"/>
      <c r="G22" s="21">
        <f t="shared" si="0"/>
        <v>2997791.280000001</v>
      </c>
      <c r="H22" s="13"/>
      <c r="I22" s="22">
        <v>9238693.69</v>
      </c>
      <c r="J22" s="13"/>
      <c r="K22">
        <v>6015402.64</v>
      </c>
      <c r="L22" s="13"/>
      <c r="M22" s="21">
        <f t="shared" si="1"/>
        <v>3223291.05</v>
      </c>
      <c r="N22" s="14"/>
      <c r="O22" s="36" t="s">
        <v>9</v>
      </c>
      <c r="P22" s="12" t="s">
        <v>42</v>
      </c>
      <c r="Q22" s="37"/>
      <c r="R22" s="37"/>
      <c r="S22" s="33">
        <f>S8+S17+S20</f>
        <v>339324416.92700005</v>
      </c>
      <c r="T22" s="38"/>
      <c r="U22" s="33">
        <f>U8+U17+U20</f>
        <v>335436087.36</v>
      </c>
      <c r="V22" s="20"/>
    </row>
    <row r="23" spans="1:22" ht="12.75">
      <c r="A23" s="8"/>
      <c r="B23" s="39" t="s">
        <v>43</v>
      </c>
      <c r="C23" s="22">
        <f>16067572.69+27274.55</f>
        <v>16094847.24</v>
      </c>
      <c r="D23" s="40"/>
      <c r="E23" s="22">
        <v>0</v>
      </c>
      <c r="F23" s="40"/>
      <c r="G23" s="24">
        <f t="shared" si="0"/>
        <v>16094847.24</v>
      </c>
      <c r="H23" s="40"/>
      <c r="I23" s="22">
        <f>12172371.47+38402.1</f>
        <v>12210773.57</v>
      </c>
      <c r="J23" s="40"/>
      <c r="K23" s="22">
        <v>0</v>
      </c>
      <c r="L23" s="40"/>
      <c r="M23" s="24">
        <f t="shared" si="1"/>
        <v>12210773.57</v>
      </c>
      <c r="N23" s="14"/>
      <c r="O23" s="41"/>
      <c r="P23" s="37"/>
      <c r="Q23" s="37"/>
      <c r="R23" s="37"/>
      <c r="S23" s="42">
        <v>0</v>
      </c>
      <c r="T23" s="38"/>
      <c r="U23" s="42">
        <v>0</v>
      </c>
      <c r="V23" s="20"/>
    </row>
    <row r="24" spans="1:22" ht="12.75">
      <c r="A24" s="8"/>
      <c r="B24" s="12" t="s">
        <v>44</v>
      </c>
      <c r="C24" s="43">
        <f>SUM(C12:C23)</f>
        <v>450607285.93</v>
      </c>
      <c r="D24" s="26"/>
      <c r="E24" s="43">
        <f>SUM(E12:E23)</f>
        <v>144687786.4</v>
      </c>
      <c r="F24" s="26"/>
      <c r="G24" s="33">
        <f>SUM(G12:G23)</f>
        <v>305919499.53</v>
      </c>
      <c r="H24" s="13"/>
      <c r="I24" s="43">
        <f>SUM(I12:I23)</f>
        <v>450372296.95</v>
      </c>
      <c r="J24" s="26"/>
      <c r="K24" s="43">
        <f>SUM(K12:K23)</f>
        <v>132715762.95999998</v>
      </c>
      <c r="L24" s="26"/>
      <c r="M24" s="33">
        <f>SUM(M12:M23)</f>
        <v>317656533.99</v>
      </c>
      <c r="N24" s="14"/>
      <c r="O24" s="1" t="s">
        <v>17</v>
      </c>
      <c r="P24" s="12" t="s">
        <v>45</v>
      </c>
      <c r="Q24" s="14"/>
      <c r="R24" s="14"/>
      <c r="S24" s="13"/>
      <c r="T24" s="13"/>
      <c r="U24" s="13"/>
      <c r="V24" s="20"/>
    </row>
    <row r="25" spans="1:22" ht="12.75">
      <c r="A25" s="8" t="s">
        <v>46</v>
      </c>
      <c r="B25" s="14" t="s">
        <v>47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8" t="s">
        <v>15</v>
      </c>
      <c r="P25" s="14" t="s">
        <v>48</v>
      </c>
      <c r="Q25" s="14"/>
      <c r="R25" s="14"/>
      <c r="S25" s="13"/>
      <c r="T25" s="13"/>
      <c r="U25" s="13"/>
      <c r="V25" s="20"/>
    </row>
    <row r="26" spans="1:22" ht="12.75">
      <c r="A26" s="8"/>
      <c r="B26" s="14" t="s">
        <v>49</v>
      </c>
      <c r="C26" s="23"/>
      <c r="D26" s="23"/>
      <c r="E26" s="23"/>
      <c r="F26" s="23"/>
      <c r="G26" s="23"/>
      <c r="H26" s="13"/>
      <c r="I26" s="23"/>
      <c r="J26" s="23"/>
      <c r="K26" s="23"/>
      <c r="L26" s="23"/>
      <c r="M26" s="23"/>
      <c r="N26" s="14"/>
      <c r="O26" s="8"/>
      <c r="P26" s="14" t="s">
        <v>50</v>
      </c>
      <c r="Q26" s="14"/>
      <c r="R26" s="14"/>
      <c r="S26" s="22">
        <v>10755675.67</v>
      </c>
      <c r="T26" s="13"/>
      <c r="U26" s="22">
        <v>11695242.07</v>
      </c>
      <c r="V26" s="20"/>
    </row>
    <row r="27" spans="1:22" ht="12.75">
      <c r="A27" s="8"/>
      <c r="B27" s="14" t="s">
        <v>51</v>
      </c>
      <c r="C27" s="13"/>
      <c r="D27" s="13"/>
      <c r="E27" s="22">
        <v>7897288.49</v>
      </c>
      <c r="F27" s="13"/>
      <c r="H27" s="13"/>
      <c r="I27" s="13"/>
      <c r="J27" s="13"/>
      <c r="K27" s="22">
        <v>7896288.49</v>
      </c>
      <c r="L27" s="13"/>
      <c r="M27" s="13"/>
      <c r="N27" s="14"/>
      <c r="O27" s="8"/>
      <c r="P27" s="14" t="s">
        <v>52</v>
      </c>
      <c r="Q27" s="14"/>
      <c r="R27" s="14"/>
      <c r="S27">
        <v>968.45</v>
      </c>
      <c r="T27" s="13"/>
      <c r="U27">
        <v>968.45</v>
      </c>
      <c r="V27" s="20"/>
    </row>
    <row r="28" spans="1:22" ht="12.75">
      <c r="A28" s="8"/>
      <c r="B28" s="14" t="s">
        <v>53</v>
      </c>
      <c r="C28" s="22">
        <v>304741.42</v>
      </c>
      <c r="D28" s="13"/>
      <c r="F28" s="13"/>
      <c r="G28" s="13"/>
      <c r="H28" s="13"/>
      <c r="I28" s="22">
        <v>303741.42</v>
      </c>
      <c r="J28" s="13"/>
      <c r="K28" s="21"/>
      <c r="L28" s="13"/>
      <c r="M28" s="13"/>
      <c r="N28" s="14"/>
      <c r="O28" s="8"/>
      <c r="P28" s="14"/>
      <c r="Q28" s="14"/>
      <c r="R28" s="14"/>
      <c r="S28" s="27">
        <f>SUM(S26:S27)</f>
        <v>10756644.12</v>
      </c>
      <c r="T28" s="27"/>
      <c r="U28" s="27">
        <f>SUM(U26:U27)</f>
        <v>11696210.52</v>
      </c>
      <c r="V28" s="20"/>
    </row>
    <row r="29" spans="1:22" ht="12.75">
      <c r="A29" s="8"/>
      <c r="B29" s="14" t="s">
        <v>54</v>
      </c>
      <c r="C29" s="22">
        <v>80189.96</v>
      </c>
      <c r="D29" s="23"/>
      <c r="E29" s="44">
        <f>C28+C29</f>
        <v>384931.38</v>
      </c>
      <c r="F29" s="13"/>
      <c r="G29" s="45">
        <f>+E27-E29</f>
        <v>7512357.11</v>
      </c>
      <c r="H29" s="13"/>
      <c r="I29" s="22">
        <v>63551.83</v>
      </c>
      <c r="J29" s="23"/>
      <c r="K29" s="44">
        <f>I28+I29</f>
        <v>367293.25</v>
      </c>
      <c r="L29" s="13"/>
      <c r="M29" s="45">
        <f>K27-K29</f>
        <v>7528995.24</v>
      </c>
      <c r="N29" s="14"/>
      <c r="O29" s="8" t="s">
        <v>19</v>
      </c>
      <c r="P29" s="14" t="s">
        <v>55</v>
      </c>
      <c r="Q29" s="14"/>
      <c r="R29" s="14"/>
      <c r="S29" s="35"/>
      <c r="T29" s="13"/>
      <c r="U29" s="35"/>
      <c r="V29" s="20"/>
    </row>
    <row r="30" spans="1:22" ht="12.75">
      <c r="A30" s="8"/>
      <c r="B30" s="32" t="s">
        <v>56</v>
      </c>
      <c r="C30" s="22"/>
      <c r="D30" s="23"/>
      <c r="E30" s="44"/>
      <c r="F30" s="13"/>
      <c r="G30" s="22">
        <v>320112.82</v>
      </c>
      <c r="H30" s="13"/>
      <c r="I30" s="46"/>
      <c r="J30" s="23"/>
      <c r="K30" s="44"/>
      <c r="L30" s="13"/>
      <c r="M30" s="22">
        <v>218211.82</v>
      </c>
      <c r="N30" s="14"/>
      <c r="O30" s="8"/>
      <c r="P30" s="14"/>
      <c r="Q30" s="14"/>
      <c r="R30" s="14"/>
      <c r="S30" s="35"/>
      <c r="T30" s="13"/>
      <c r="U30" s="35"/>
      <c r="V30" s="20"/>
    </row>
    <row r="31" spans="1:22" ht="12.75">
      <c r="A31" s="8"/>
      <c r="B31" s="14"/>
      <c r="C31" s="13"/>
      <c r="D31" s="13"/>
      <c r="E31" s="13"/>
      <c r="F31" s="13"/>
      <c r="G31" s="27">
        <f>G29+G30</f>
        <v>7832469.930000001</v>
      </c>
      <c r="H31" s="13"/>
      <c r="I31" s="13"/>
      <c r="J31" s="13"/>
      <c r="K31" s="13"/>
      <c r="L31" s="13"/>
      <c r="M31" s="27">
        <f>M29+M30</f>
        <v>7747207.0600000005</v>
      </c>
      <c r="N31" s="14"/>
      <c r="O31" s="8"/>
      <c r="P31" s="14" t="s">
        <v>57</v>
      </c>
      <c r="Q31" s="14"/>
      <c r="R31" s="14"/>
      <c r="S31" s="22">
        <f>4072091.57+27274.55</f>
        <v>4099366.1199999996</v>
      </c>
      <c r="T31" s="13"/>
      <c r="U31" s="22">
        <f>3403784.65+38402.1</f>
        <v>3442186.75</v>
      </c>
      <c r="V31" s="20"/>
    </row>
    <row r="32" spans="1:24" ht="15">
      <c r="A32" s="8"/>
      <c r="B32" s="14"/>
      <c r="C32" s="13"/>
      <c r="D32" s="13"/>
      <c r="E32" s="13"/>
      <c r="F32" s="13"/>
      <c r="G32" s="21"/>
      <c r="H32" s="13"/>
      <c r="I32" s="13"/>
      <c r="J32" s="13"/>
      <c r="K32" s="13"/>
      <c r="L32" s="13"/>
      <c r="M32" s="21"/>
      <c r="N32" s="14"/>
      <c r="O32" s="8"/>
      <c r="P32" s="14" t="s">
        <v>58</v>
      </c>
      <c r="Q32" s="14"/>
      <c r="R32" s="14"/>
      <c r="S32" s="21"/>
      <c r="T32" s="13"/>
      <c r="U32" s="21"/>
      <c r="V32" s="20"/>
      <c r="X32" s="47"/>
    </row>
    <row r="33" spans="1:24" ht="15">
      <c r="A33" s="8"/>
      <c r="B33" s="12" t="s">
        <v>59</v>
      </c>
      <c r="C33" s="13"/>
      <c r="D33" s="13"/>
      <c r="E33" s="13"/>
      <c r="F33" s="13"/>
      <c r="G33" s="33">
        <f>G24+G31</f>
        <v>313751969.46</v>
      </c>
      <c r="H33" s="13"/>
      <c r="I33" s="13"/>
      <c r="J33" s="13"/>
      <c r="K33" s="13"/>
      <c r="L33" s="13"/>
      <c r="M33" s="33">
        <f>M24+M31</f>
        <v>325403741.05</v>
      </c>
      <c r="N33" s="14"/>
      <c r="O33" s="8"/>
      <c r="P33" s="14" t="s">
        <v>60</v>
      </c>
      <c r="Q33" s="14"/>
      <c r="R33" s="14"/>
      <c r="S33" s="22">
        <v>0</v>
      </c>
      <c r="T33" s="13"/>
      <c r="U33" s="22">
        <v>0</v>
      </c>
      <c r="V33" s="20"/>
      <c r="X33" s="47"/>
    </row>
    <row r="34" spans="1:22" ht="12.75">
      <c r="A34" s="8"/>
      <c r="B34" s="14"/>
      <c r="C34" s="13"/>
      <c r="D34" s="13"/>
      <c r="E34" s="48"/>
      <c r="F34" s="13"/>
      <c r="G34" s="21"/>
      <c r="H34" s="13"/>
      <c r="I34" s="13"/>
      <c r="J34" s="13"/>
      <c r="K34" s="48"/>
      <c r="L34" s="13"/>
      <c r="M34" s="21"/>
      <c r="N34" s="14"/>
      <c r="O34" s="8"/>
      <c r="P34" s="14" t="s">
        <v>61</v>
      </c>
      <c r="Q34" s="14"/>
      <c r="R34" s="14"/>
      <c r="S34" s="21"/>
      <c r="T34" s="13"/>
      <c r="U34" s="21"/>
      <c r="V34" s="20"/>
    </row>
    <row r="35" spans="1:22" ht="12.75">
      <c r="A35" s="1" t="s">
        <v>62</v>
      </c>
      <c r="B35" s="12" t="s">
        <v>63</v>
      </c>
      <c r="C35" s="13"/>
      <c r="D35" s="13"/>
      <c r="E35" s="49"/>
      <c r="F35" s="13"/>
      <c r="G35" s="21"/>
      <c r="H35" s="13"/>
      <c r="I35" s="13"/>
      <c r="J35" s="13"/>
      <c r="K35" s="49"/>
      <c r="L35" s="13"/>
      <c r="M35" s="21"/>
      <c r="N35" s="14"/>
      <c r="O35" s="8"/>
      <c r="P35" s="14" t="s">
        <v>64</v>
      </c>
      <c r="Q35" s="14"/>
      <c r="R35" s="14"/>
      <c r="S35" s="22">
        <v>205354.7</v>
      </c>
      <c r="T35" s="13"/>
      <c r="U35" s="22">
        <v>205354.7</v>
      </c>
      <c r="V35" s="20"/>
    </row>
    <row r="36" spans="1:22" ht="12.75">
      <c r="A36" s="8" t="s">
        <v>15</v>
      </c>
      <c r="B36" s="14" t="s">
        <v>65</v>
      </c>
      <c r="C36" s="13"/>
      <c r="D36" s="13"/>
      <c r="E36" s="13"/>
      <c r="F36" s="13"/>
      <c r="G36" s="21"/>
      <c r="H36" s="13"/>
      <c r="I36" s="13"/>
      <c r="J36" s="13"/>
      <c r="K36" s="13"/>
      <c r="L36" s="13"/>
      <c r="M36" s="21"/>
      <c r="N36" s="14"/>
      <c r="O36" s="8"/>
      <c r="P36" s="14" t="s">
        <v>66</v>
      </c>
      <c r="Q36" s="14"/>
      <c r="R36" s="14"/>
      <c r="S36" s="22">
        <v>110201.24</v>
      </c>
      <c r="T36" s="13"/>
      <c r="U36" s="22">
        <v>149895.1</v>
      </c>
      <c r="V36" s="20"/>
    </row>
    <row r="37" spans="1:22" ht="12.75">
      <c r="A37" s="8"/>
      <c r="B37" s="39" t="s">
        <v>67</v>
      </c>
      <c r="C37" s="13"/>
      <c r="D37" s="13"/>
      <c r="E37" s="13"/>
      <c r="F37" s="13"/>
      <c r="G37" s="21"/>
      <c r="H37" s="13"/>
      <c r="I37" s="13"/>
      <c r="J37" s="13"/>
      <c r="K37" s="13"/>
      <c r="L37" s="13"/>
      <c r="M37" s="21"/>
      <c r="N37" s="14"/>
      <c r="O37" s="8"/>
      <c r="P37" s="14" t="s">
        <v>68</v>
      </c>
      <c r="Q37" s="14"/>
      <c r="R37" s="14"/>
      <c r="S37" s="22">
        <v>1912990.6</v>
      </c>
      <c r="T37" s="13"/>
      <c r="U37" s="22">
        <v>2946577.36</v>
      </c>
      <c r="V37" s="20"/>
    </row>
    <row r="38" spans="1:22" ht="12.75">
      <c r="A38" s="8"/>
      <c r="B38" s="14" t="s">
        <v>69</v>
      </c>
      <c r="C38" s="13"/>
      <c r="D38" s="13"/>
      <c r="E38" s="13"/>
      <c r="F38" s="13"/>
      <c r="G38" s="22">
        <v>322527.92</v>
      </c>
      <c r="H38" s="13"/>
      <c r="I38" s="13"/>
      <c r="J38" s="13"/>
      <c r="K38" s="13"/>
      <c r="L38" s="13"/>
      <c r="M38" s="22">
        <v>339373.2</v>
      </c>
      <c r="N38" s="14"/>
      <c r="O38" s="8"/>
      <c r="P38" s="14" t="s">
        <v>70</v>
      </c>
      <c r="Q38" s="14"/>
      <c r="R38" s="14"/>
      <c r="S38" s="21"/>
      <c r="T38" s="13"/>
      <c r="U38" s="21"/>
      <c r="V38" s="20"/>
    </row>
    <row r="39" spans="1:22" ht="12.75">
      <c r="A39" s="8"/>
      <c r="B39" s="14"/>
      <c r="C39" s="13"/>
      <c r="D39" s="13"/>
      <c r="E39" s="13"/>
      <c r="F39" s="13"/>
      <c r="G39" s="27">
        <f>+G38</f>
        <v>322527.92</v>
      </c>
      <c r="H39" s="13"/>
      <c r="I39" s="13"/>
      <c r="J39" s="13"/>
      <c r="K39" s="13"/>
      <c r="L39" s="13"/>
      <c r="M39" s="27">
        <f>+M38</f>
        <v>339373.2</v>
      </c>
      <c r="N39" s="14"/>
      <c r="O39" s="8"/>
      <c r="P39" s="14" t="s">
        <v>71</v>
      </c>
      <c r="Q39" s="14"/>
      <c r="R39" s="14"/>
      <c r="S39" s="22">
        <v>938847.07</v>
      </c>
      <c r="T39" s="13"/>
      <c r="U39" s="22">
        <v>267946.51</v>
      </c>
      <c r="V39" s="20"/>
    </row>
    <row r="40" spans="1:22" ht="12.75">
      <c r="A40" s="8" t="s">
        <v>19</v>
      </c>
      <c r="B40" s="14" t="s">
        <v>72</v>
      </c>
      <c r="C40" s="13"/>
      <c r="D40" s="13"/>
      <c r="E40" s="13"/>
      <c r="F40" s="13"/>
      <c r="G40" s="35"/>
      <c r="H40" s="13"/>
      <c r="I40" s="13"/>
      <c r="J40" s="13"/>
      <c r="K40" s="13"/>
      <c r="L40" s="13"/>
      <c r="M40" s="35"/>
      <c r="N40" s="14"/>
      <c r="O40" s="8"/>
      <c r="P40" s="14" t="s">
        <v>73</v>
      </c>
      <c r="Q40" s="14"/>
      <c r="R40" s="14"/>
      <c r="S40" s="22">
        <f>78097.98+563749.74</f>
        <v>641847.72</v>
      </c>
      <c r="T40" s="13"/>
      <c r="U40" s="22">
        <f>1323094.64-267946.51-303741.42</f>
        <v>751406.71</v>
      </c>
      <c r="V40" s="20"/>
    </row>
    <row r="41" spans="1:22" ht="12.75">
      <c r="A41" s="8"/>
      <c r="B41" s="14" t="s">
        <v>74</v>
      </c>
      <c r="C41" s="13"/>
      <c r="D41" s="13"/>
      <c r="E41" s="35">
        <f>22223145.87+S35</f>
        <v>22428500.57</v>
      </c>
      <c r="F41" s="13"/>
      <c r="H41" s="13"/>
      <c r="I41" s="13"/>
      <c r="J41" s="13"/>
      <c r="K41" s="35">
        <f>21872870.1+S35</f>
        <v>22078224.8</v>
      </c>
      <c r="L41" s="13"/>
      <c r="N41" s="14"/>
      <c r="O41" s="8"/>
      <c r="Q41" s="14"/>
      <c r="R41" s="14"/>
      <c r="S41" s="33">
        <f>SUM(S31:S40)</f>
        <v>7908607.45</v>
      </c>
      <c r="T41" s="13"/>
      <c r="U41" s="33">
        <f>SUM(U31:U40)</f>
        <v>7763367.13</v>
      </c>
      <c r="V41" s="20"/>
    </row>
    <row r="42" spans="1:22" ht="12.75">
      <c r="A42" s="8"/>
      <c r="B42" s="32" t="s">
        <v>75</v>
      </c>
      <c r="C42" s="13"/>
      <c r="D42" s="13"/>
      <c r="E42" s="50">
        <v>4500000</v>
      </c>
      <c r="F42" s="13"/>
      <c r="G42" s="22">
        <f>+E41-E42</f>
        <v>17928500.57</v>
      </c>
      <c r="H42" s="13"/>
      <c r="I42" s="13"/>
      <c r="J42" s="13"/>
      <c r="K42" s="50">
        <v>4500000</v>
      </c>
      <c r="L42" s="13"/>
      <c r="M42" s="51">
        <f>+K41-K42</f>
        <v>17578224.8</v>
      </c>
      <c r="N42" s="14"/>
      <c r="O42" s="8"/>
      <c r="Q42" s="14"/>
      <c r="R42" s="14"/>
      <c r="S42" s="33"/>
      <c r="T42" s="13"/>
      <c r="U42" s="33"/>
      <c r="V42" s="20"/>
    </row>
    <row r="43" spans="1:22" ht="12.75">
      <c r="A43" s="8"/>
      <c r="B43" s="14" t="s">
        <v>76</v>
      </c>
      <c r="C43" s="13"/>
      <c r="D43" s="13"/>
      <c r="E43" s="13"/>
      <c r="F43" s="13"/>
      <c r="G43" s="52">
        <v>157319.77</v>
      </c>
      <c r="H43" s="13"/>
      <c r="I43" s="13"/>
      <c r="J43" s="13"/>
      <c r="K43" s="13"/>
      <c r="L43" s="13"/>
      <c r="M43" s="51">
        <v>157319.77</v>
      </c>
      <c r="N43" s="14"/>
      <c r="O43" s="53"/>
      <c r="Q43" s="14"/>
      <c r="R43" s="14"/>
      <c r="S43" s="35"/>
      <c r="T43" s="13"/>
      <c r="U43" s="35"/>
      <c r="V43" s="20"/>
    </row>
    <row r="44" spans="1:22" ht="12.75">
      <c r="A44" s="8"/>
      <c r="B44" s="14" t="s">
        <v>77</v>
      </c>
      <c r="C44" s="13"/>
      <c r="D44" s="13"/>
      <c r="E44" s="13"/>
      <c r="F44" s="13"/>
      <c r="G44" s="22">
        <f>7439306.81-157319.77</f>
        <v>7281987.04</v>
      </c>
      <c r="H44" s="13"/>
      <c r="I44" s="13"/>
      <c r="J44" s="13"/>
      <c r="K44" s="13"/>
      <c r="L44" s="13"/>
      <c r="M44" s="22">
        <f>614013.67-157319.77</f>
        <v>456693.9</v>
      </c>
      <c r="N44" s="14"/>
      <c r="O44" s="53"/>
      <c r="P44" s="12" t="s">
        <v>78</v>
      </c>
      <c r="Q44" s="14"/>
      <c r="R44" s="14"/>
      <c r="S44" s="33">
        <f>S28+S41</f>
        <v>18665251.57</v>
      </c>
      <c r="T44" s="13"/>
      <c r="U44" s="33">
        <f>U28+U41</f>
        <v>19459577.65</v>
      </c>
      <c r="V44" s="20"/>
    </row>
    <row r="45" spans="1:22" ht="12.75">
      <c r="A45" s="8"/>
      <c r="B45" s="32" t="s">
        <v>79</v>
      </c>
      <c r="C45" s="13"/>
      <c r="D45" s="13"/>
      <c r="E45" s="13"/>
      <c r="F45" s="13"/>
      <c r="G45" s="22">
        <v>0</v>
      </c>
      <c r="H45" s="13"/>
      <c r="I45" s="13"/>
      <c r="J45" s="13"/>
      <c r="K45" s="13"/>
      <c r="L45" s="13"/>
      <c r="M45">
        <v>564.4</v>
      </c>
      <c r="N45" s="14"/>
      <c r="O45" s="53"/>
      <c r="P45" s="14"/>
      <c r="Q45" s="14"/>
      <c r="R45" s="14"/>
      <c r="S45" s="21"/>
      <c r="T45" s="13"/>
      <c r="U45" s="21"/>
      <c r="V45" s="20"/>
    </row>
    <row r="46" spans="1:22" ht="12.75">
      <c r="A46" s="8"/>
      <c r="B46" s="14"/>
      <c r="C46" s="13"/>
      <c r="D46" s="13"/>
      <c r="E46" s="13"/>
      <c r="F46" s="13"/>
      <c r="G46" s="27">
        <f>SUM(G41:G45)</f>
        <v>25367807.38</v>
      </c>
      <c r="H46" s="13"/>
      <c r="I46" s="13"/>
      <c r="J46" s="13"/>
      <c r="K46" s="13"/>
      <c r="L46" s="13"/>
      <c r="M46" s="27">
        <f>SUM(M41:M45)</f>
        <v>18192802.869999997</v>
      </c>
      <c r="N46" s="14"/>
      <c r="O46" s="53"/>
      <c r="V46" s="20"/>
    </row>
    <row r="47" spans="1:22" ht="12.75">
      <c r="A47" s="8" t="s">
        <v>80</v>
      </c>
      <c r="B47" s="32" t="s">
        <v>81</v>
      </c>
      <c r="C47" s="13"/>
      <c r="D47" s="13"/>
      <c r="E47" s="13"/>
      <c r="F47" s="13"/>
      <c r="G47" s="35"/>
      <c r="H47" s="13"/>
      <c r="I47" s="13"/>
      <c r="J47" s="13"/>
      <c r="K47" s="13"/>
      <c r="L47" s="13"/>
      <c r="M47" s="35"/>
      <c r="N47" s="14"/>
      <c r="O47" s="53"/>
      <c r="V47" s="20"/>
    </row>
    <row r="48" spans="1:22" ht="12.75">
      <c r="A48" s="8"/>
      <c r="B48" s="32" t="s">
        <v>82</v>
      </c>
      <c r="C48" s="13"/>
      <c r="D48" s="13"/>
      <c r="E48" s="13"/>
      <c r="F48" s="13"/>
      <c r="G48" s="46">
        <v>0</v>
      </c>
      <c r="H48" s="13"/>
      <c r="I48" s="13"/>
      <c r="J48" s="13"/>
      <c r="K48" s="13"/>
      <c r="L48" s="13"/>
      <c r="M48" s="46">
        <v>0</v>
      </c>
      <c r="N48" s="14"/>
      <c r="O48" s="53"/>
      <c r="V48" s="20"/>
    </row>
    <row r="49" spans="1:22" ht="12.75">
      <c r="A49" s="8"/>
      <c r="B49" s="14"/>
      <c r="C49" s="13"/>
      <c r="D49" s="13"/>
      <c r="E49" s="13"/>
      <c r="F49" s="13"/>
      <c r="G49" s="27">
        <f>SUM(G48)</f>
        <v>0</v>
      </c>
      <c r="H49" s="13"/>
      <c r="I49" s="13"/>
      <c r="J49" s="13"/>
      <c r="K49" s="13"/>
      <c r="L49" s="13"/>
      <c r="M49" s="27">
        <f>SUM(M48)</f>
        <v>0</v>
      </c>
      <c r="N49" s="14"/>
      <c r="O49" s="8"/>
      <c r="V49" s="20"/>
    </row>
    <row r="50" spans="1:22" ht="12.75">
      <c r="A50" s="8" t="s">
        <v>83</v>
      </c>
      <c r="B50" s="14" t="s">
        <v>84</v>
      </c>
      <c r="C50" s="13"/>
      <c r="D50" s="13"/>
      <c r="E50" s="13"/>
      <c r="F50" s="13"/>
      <c r="G50" s="35"/>
      <c r="H50" s="13"/>
      <c r="I50" s="13"/>
      <c r="J50" s="13"/>
      <c r="K50" s="13"/>
      <c r="L50" s="13"/>
      <c r="M50" s="35"/>
      <c r="N50" s="14"/>
      <c r="O50" s="8"/>
      <c r="V50" s="20"/>
    </row>
    <row r="51" spans="1:22" ht="12.75">
      <c r="A51" s="8"/>
      <c r="B51" s="14" t="s">
        <v>85</v>
      </c>
      <c r="C51" s="13"/>
      <c r="D51" s="13"/>
      <c r="E51" s="13"/>
      <c r="F51" s="13"/>
      <c r="G51" s="22">
        <v>67263.17</v>
      </c>
      <c r="H51" s="13"/>
      <c r="I51" s="13"/>
      <c r="J51" s="13"/>
      <c r="K51" s="13"/>
      <c r="L51" s="13"/>
      <c r="M51" s="22">
        <v>44082.19</v>
      </c>
      <c r="N51" s="14"/>
      <c r="O51" s="8"/>
      <c r="P51" s="14"/>
      <c r="Q51" s="14"/>
      <c r="R51" s="14"/>
      <c r="S51" s="13"/>
      <c r="T51" s="13"/>
      <c r="U51" s="13"/>
      <c r="V51" s="20"/>
    </row>
    <row r="52" spans="1:22" ht="12.75">
      <c r="A52" s="8"/>
      <c r="B52" s="14" t="s">
        <v>86</v>
      </c>
      <c r="C52" s="13"/>
      <c r="D52" s="13"/>
      <c r="E52" s="13"/>
      <c r="F52" s="13"/>
      <c r="G52" s="22">
        <f>17791353.2+204317.9</f>
        <v>17995671.099999998</v>
      </c>
      <c r="H52" s="13"/>
      <c r="I52" s="13"/>
      <c r="J52" s="13"/>
      <c r="K52" s="13"/>
      <c r="L52" s="13"/>
      <c r="M52" s="22">
        <f>5191918.14+5300000</f>
        <v>10491918.14</v>
      </c>
      <c r="N52" s="14"/>
      <c r="O52" s="8"/>
      <c r="P52" s="14"/>
      <c r="Q52" s="14"/>
      <c r="R52" s="14"/>
      <c r="S52" s="13"/>
      <c r="T52" s="13"/>
      <c r="U52" s="13"/>
      <c r="V52" s="20"/>
    </row>
    <row r="53" spans="1:22" ht="12.75">
      <c r="A53" s="8"/>
      <c r="B53" s="14"/>
      <c r="C53" s="13"/>
      <c r="D53" s="13"/>
      <c r="E53" s="13"/>
      <c r="F53" s="13"/>
      <c r="G53" s="27">
        <f>SUM(G51:G52)</f>
        <v>18062934.27</v>
      </c>
      <c r="H53" s="13"/>
      <c r="I53" s="13"/>
      <c r="J53" s="13"/>
      <c r="K53" s="13"/>
      <c r="L53" s="13"/>
      <c r="M53" s="27">
        <f>SUM(M51:M52)</f>
        <v>10536000.33</v>
      </c>
      <c r="N53" s="14"/>
      <c r="O53" s="8"/>
      <c r="P53" s="14"/>
      <c r="Q53" s="14"/>
      <c r="R53" s="14"/>
      <c r="S53" s="13"/>
      <c r="T53" s="13"/>
      <c r="U53" s="13"/>
      <c r="V53" s="20"/>
    </row>
    <row r="54" spans="1:22" ht="12.75">
      <c r="A54" s="8"/>
      <c r="B54" s="12" t="s">
        <v>87</v>
      </c>
      <c r="C54" s="13"/>
      <c r="D54" s="13"/>
      <c r="E54" s="13"/>
      <c r="F54" s="13"/>
      <c r="G54" s="27"/>
      <c r="H54" s="13"/>
      <c r="I54" s="13"/>
      <c r="J54" s="13"/>
      <c r="K54" s="13"/>
      <c r="L54" s="13"/>
      <c r="M54" s="27"/>
      <c r="N54" s="14"/>
      <c r="O54" s="8"/>
      <c r="P54" s="14"/>
      <c r="Q54" s="14"/>
      <c r="R54" s="14"/>
      <c r="S54" s="13"/>
      <c r="T54" s="13"/>
      <c r="U54" s="13"/>
      <c r="V54" s="20"/>
    </row>
    <row r="55" spans="1:22" ht="12.75">
      <c r="A55" s="8"/>
      <c r="B55" s="12" t="s">
        <v>88</v>
      </c>
      <c r="C55" s="13"/>
      <c r="D55" s="13"/>
      <c r="E55" s="13"/>
      <c r="F55" s="13"/>
      <c r="G55" s="27">
        <f>+G53+G46+G39+G49</f>
        <v>43753269.57</v>
      </c>
      <c r="H55" s="13"/>
      <c r="I55" s="13"/>
      <c r="J55" s="13"/>
      <c r="K55" s="13"/>
      <c r="L55" s="13"/>
      <c r="M55" s="27">
        <f>+M53+M46+M39+M49</f>
        <v>29068176.399999995</v>
      </c>
      <c r="N55" s="14"/>
      <c r="O55" s="8"/>
      <c r="P55" s="14"/>
      <c r="Q55" s="14"/>
      <c r="R55" s="14"/>
      <c r="S55" s="13"/>
      <c r="T55" s="13"/>
      <c r="U55" s="13"/>
      <c r="V55" s="20"/>
    </row>
    <row r="56" spans="1:22" ht="12.75">
      <c r="A56" s="8"/>
      <c r="B56" s="12"/>
      <c r="C56" s="13"/>
      <c r="D56" s="13"/>
      <c r="E56" s="13"/>
      <c r="F56" s="13"/>
      <c r="G56" s="27"/>
      <c r="H56" s="13"/>
      <c r="I56" s="13"/>
      <c r="J56" s="13"/>
      <c r="K56" s="13"/>
      <c r="L56" s="13"/>
      <c r="M56" s="27"/>
      <c r="N56" s="14"/>
      <c r="O56" s="8"/>
      <c r="P56" s="14"/>
      <c r="Q56" s="14"/>
      <c r="R56" s="14"/>
      <c r="S56" s="13"/>
      <c r="T56" s="13"/>
      <c r="U56" s="13"/>
      <c r="V56" s="20"/>
    </row>
    <row r="57" spans="1:22" ht="12.75">
      <c r="A57" s="54" t="s">
        <v>89</v>
      </c>
      <c r="B57" s="55" t="s">
        <v>90</v>
      </c>
      <c r="C57" s="13"/>
      <c r="D57" s="13"/>
      <c r="E57" s="13"/>
      <c r="F57" s="13"/>
      <c r="G57" s="27"/>
      <c r="H57" s="13"/>
      <c r="I57" s="13"/>
      <c r="J57" s="13"/>
      <c r="K57" s="13"/>
      <c r="L57" s="13"/>
      <c r="M57" s="27"/>
      <c r="N57" s="14"/>
      <c r="O57" s="8" t="s">
        <v>62</v>
      </c>
      <c r="P57" s="14" t="s">
        <v>91</v>
      </c>
      <c r="Q57" s="14"/>
      <c r="R57" s="14"/>
      <c r="S57" s="21"/>
      <c r="T57" s="13"/>
      <c r="U57" s="21"/>
      <c r="V57" s="20"/>
    </row>
    <row r="58" spans="1:22" ht="12.75">
      <c r="A58" s="8"/>
      <c r="B58" s="56" t="s">
        <v>92</v>
      </c>
      <c r="C58" s="13"/>
      <c r="D58" s="13"/>
      <c r="E58" s="13"/>
      <c r="F58" s="13"/>
      <c r="G58" s="27">
        <v>0</v>
      </c>
      <c r="H58" s="13"/>
      <c r="I58" s="13"/>
      <c r="J58" s="13"/>
      <c r="K58" s="13"/>
      <c r="L58" s="13"/>
      <c r="M58" s="27">
        <v>0</v>
      </c>
      <c r="N58" s="14"/>
      <c r="P58" t="s">
        <v>93</v>
      </c>
      <c r="Q58" s="14"/>
      <c r="R58" s="14"/>
      <c r="S58" s="22">
        <v>34931.73</v>
      </c>
      <c r="T58" s="13"/>
      <c r="U58" s="22">
        <v>26912.05</v>
      </c>
      <c r="V58" s="20"/>
    </row>
    <row r="59" spans="1:22" ht="12.75">
      <c r="A59" s="8"/>
      <c r="B59" s="56" t="s">
        <v>94</v>
      </c>
      <c r="C59" s="13"/>
      <c r="D59" s="13"/>
      <c r="E59" s="13"/>
      <c r="F59" s="13"/>
      <c r="G59" s="22">
        <v>120649.08</v>
      </c>
      <c r="H59" s="13"/>
      <c r="I59" s="13"/>
      <c r="J59" s="13"/>
      <c r="K59" s="13"/>
      <c r="L59" s="13"/>
      <c r="M59" s="22">
        <v>0</v>
      </c>
      <c r="N59" s="14"/>
      <c r="O59" s="53"/>
      <c r="P59" s="14" t="s">
        <v>95</v>
      </c>
      <c r="S59" s="46">
        <v>0</v>
      </c>
      <c r="U59" s="46">
        <v>0</v>
      </c>
      <c r="V59" s="20"/>
    </row>
    <row r="60" spans="1:22" ht="12.75">
      <c r="A60" s="8"/>
      <c r="B60" s="56"/>
      <c r="C60" s="13"/>
      <c r="D60" s="13"/>
      <c r="E60" s="13"/>
      <c r="F60" s="13"/>
      <c r="G60" s="27">
        <f>SUM(G58:G59)</f>
        <v>120649.08</v>
      </c>
      <c r="H60" s="13"/>
      <c r="I60" s="13"/>
      <c r="J60" s="13"/>
      <c r="K60" s="13"/>
      <c r="L60" s="13"/>
      <c r="M60" s="27">
        <f>SUM(M58:M59)</f>
        <v>0</v>
      </c>
      <c r="N60" s="14"/>
      <c r="O60" s="53"/>
      <c r="P60" s="14"/>
      <c r="Q60" s="14"/>
      <c r="R60" s="14"/>
      <c r="S60" s="33">
        <f>SUM(S58:S59)</f>
        <v>34931.73</v>
      </c>
      <c r="T60" s="13"/>
      <c r="U60" s="33">
        <f>SUM(U58:U59)</f>
        <v>26912.05</v>
      </c>
      <c r="V60" s="20"/>
    </row>
    <row r="61" spans="1:22" ht="12.75">
      <c r="A61" s="8"/>
      <c r="B61" s="14"/>
      <c r="C61" s="13"/>
      <c r="D61" s="13"/>
      <c r="E61" s="13"/>
      <c r="F61" s="13"/>
      <c r="G61" s="21"/>
      <c r="H61" s="13"/>
      <c r="I61" s="13"/>
      <c r="J61" s="13"/>
      <c r="K61" s="13"/>
      <c r="L61" s="13"/>
      <c r="M61" s="21"/>
      <c r="N61" s="14"/>
      <c r="O61" s="8"/>
      <c r="P61" s="14"/>
      <c r="Q61" s="14"/>
      <c r="R61" s="14"/>
      <c r="S61" s="13"/>
      <c r="T61" s="13"/>
      <c r="U61" s="13"/>
      <c r="V61" s="20"/>
    </row>
    <row r="62" spans="1:24" s="65" customFormat="1" ht="12.75">
      <c r="A62" s="57"/>
      <c r="B62" s="58" t="s">
        <v>96</v>
      </c>
      <c r="C62" s="59"/>
      <c r="D62" s="59"/>
      <c r="E62" s="59"/>
      <c r="F62" s="59"/>
      <c r="G62" s="60">
        <f>+G9+G33+G55+G60</f>
        <v>358024600.22999996</v>
      </c>
      <c r="H62" s="59"/>
      <c r="I62" s="59"/>
      <c r="J62" s="59"/>
      <c r="K62" s="59"/>
      <c r="L62" s="59"/>
      <c r="M62" s="60">
        <f>+M9+M33+M55+M60</f>
        <v>354922577.06</v>
      </c>
      <c r="N62" s="61"/>
      <c r="O62" s="57"/>
      <c r="P62" s="58" t="s">
        <v>97</v>
      </c>
      <c r="Q62" s="61"/>
      <c r="R62" s="61"/>
      <c r="S62" s="62">
        <f>S22+S44+S60</f>
        <v>358024600.22700006</v>
      </c>
      <c r="T62" s="59"/>
      <c r="U62" s="62">
        <f>U22+U44+U60</f>
        <v>354922577.06</v>
      </c>
      <c r="V62" s="63"/>
      <c r="W62" s="64">
        <f>+G62-S62</f>
        <v>0.00299990177154541</v>
      </c>
      <c r="X62" s="64">
        <f>+M62-U62</f>
        <v>0</v>
      </c>
    </row>
    <row r="63" spans="1:22" ht="12.75">
      <c r="A63" s="8"/>
      <c r="B63" s="14"/>
      <c r="C63" s="13"/>
      <c r="D63" s="13"/>
      <c r="E63" s="13"/>
      <c r="F63" s="13"/>
      <c r="G63" s="22"/>
      <c r="H63" s="13"/>
      <c r="I63" s="13"/>
      <c r="J63" s="13"/>
      <c r="K63" s="13"/>
      <c r="L63" s="13"/>
      <c r="M63" s="22"/>
      <c r="N63" s="14"/>
      <c r="O63" s="8"/>
      <c r="P63" s="14"/>
      <c r="Q63" s="14"/>
      <c r="R63" s="14"/>
      <c r="S63" s="29"/>
      <c r="T63" s="29"/>
      <c r="U63" s="29">
        <f>+M62-U62</f>
        <v>0</v>
      </c>
      <c r="V63" s="66"/>
    </row>
    <row r="64" spans="1:22" ht="12.75">
      <c r="A64" s="8"/>
      <c r="B64" s="12" t="s">
        <v>98</v>
      </c>
      <c r="C64" s="13"/>
      <c r="D64" s="13"/>
      <c r="E64" s="13"/>
      <c r="F64" s="13"/>
      <c r="G64" s="22">
        <v>0</v>
      </c>
      <c r="H64" s="13"/>
      <c r="I64" s="13" t="s">
        <v>99</v>
      </c>
      <c r="J64" s="13"/>
      <c r="K64" s="13"/>
      <c r="L64" s="13"/>
      <c r="M64" s="22">
        <v>0</v>
      </c>
      <c r="N64" s="14"/>
      <c r="O64" s="8"/>
      <c r="P64" s="12" t="s">
        <v>98</v>
      </c>
      <c r="Q64" s="13"/>
      <c r="R64" s="13"/>
      <c r="S64" s="13"/>
      <c r="T64" s="38"/>
      <c r="U64" s="13"/>
      <c r="V64" s="66"/>
    </row>
    <row r="65" spans="1:22" ht="12.75">
      <c r="A65" s="8"/>
      <c r="B65" s="14" t="s">
        <v>100</v>
      </c>
      <c r="C65" s="13"/>
      <c r="D65" s="13"/>
      <c r="E65" s="13"/>
      <c r="F65" s="13"/>
      <c r="G65" s="52">
        <v>88329958.83</v>
      </c>
      <c r="H65" s="13"/>
      <c r="I65" s="13"/>
      <c r="J65" s="13"/>
      <c r="K65" s="13"/>
      <c r="L65" s="13"/>
      <c r="M65" s="52">
        <v>87734361.28</v>
      </c>
      <c r="N65" s="14"/>
      <c r="O65" s="8"/>
      <c r="P65" s="14" t="s">
        <v>101</v>
      </c>
      <c r="Q65" s="13"/>
      <c r="R65" s="13"/>
      <c r="S65" s="40">
        <f>+G65</f>
        <v>88329958.83</v>
      </c>
      <c r="T65" s="13"/>
      <c r="U65" s="67">
        <f>M65</f>
        <v>87734361.28</v>
      </c>
      <c r="V65" s="20"/>
    </row>
    <row r="66" spans="1:22" ht="12.75">
      <c r="A66" s="8"/>
      <c r="B66" s="14" t="s">
        <v>102</v>
      </c>
      <c r="C66" s="13"/>
      <c r="D66" s="13"/>
      <c r="E66" s="13"/>
      <c r="F66" s="13"/>
      <c r="G66" s="24">
        <v>346907.97</v>
      </c>
      <c r="H66" s="13"/>
      <c r="I66" s="13"/>
      <c r="J66" s="13"/>
      <c r="K66" s="13"/>
      <c r="L66" s="13"/>
      <c r="M66" s="24">
        <v>311274.97</v>
      </c>
      <c r="N66" s="14"/>
      <c r="O66" s="8"/>
      <c r="P66" s="14" t="s">
        <v>102</v>
      </c>
      <c r="Q66" s="13"/>
      <c r="R66" s="13"/>
      <c r="S66" s="24">
        <f>G66</f>
        <v>346907.97</v>
      </c>
      <c r="T66" s="13"/>
      <c r="U66" s="34">
        <f>M66</f>
        <v>311274.97</v>
      </c>
      <c r="V66" s="20"/>
    </row>
    <row r="67" spans="1:22" ht="12.75">
      <c r="A67" s="8"/>
      <c r="B67" s="14"/>
      <c r="C67" s="13"/>
      <c r="D67" s="13"/>
      <c r="E67" s="13"/>
      <c r="F67" s="13"/>
      <c r="G67" s="26">
        <f>SUM(G65:G66)</f>
        <v>88676866.8</v>
      </c>
      <c r="H67" s="13"/>
      <c r="I67" s="13"/>
      <c r="J67" s="13"/>
      <c r="K67" s="13"/>
      <c r="L67" s="13"/>
      <c r="M67" s="26">
        <f>SUM(M65:M66)</f>
        <v>88045636.25</v>
      </c>
      <c r="N67" s="14"/>
      <c r="O67" s="8"/>
      <c r="P67" s="14"/>
      <c r="Q67" s="13"/>
      <c r="R67" s="13"/>
      <c r="S67" s="26">
        <f>SUM(S65:S66)</f>
        <v>88676866.8</v>
      </c>
      <c r="T67" s="13"/>
      <c r="U67" s="26">
        <f>SUM(U65:U66)</f>
        <v>88045636.25</v>
      </c>
      <c r="V67" s="20"/>
    </row>
    <row r="68" spans="1:22" ht="13.5" thickBot="1">
      <c r="A68" s="68"/>
      <c r="B68" s="69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69"/>
      <c r="O68" s="68"/>
      <c r="P68" s="69"/>
      <c r="Q68" s="69"/>
      <c r="R68" s="69"/>
      <c r="S68" s="70"/>
      <c r="T68" s="70"/>
      <c r="U68" s="70"/>
      <c r="V68" s="71"/>
    </row>
    <row r="69" spans="1:22" ht="12.75">
      <c r="A69" s="107" t="s">
        <v>103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20"/>
      <c r="O69" s="72"/>
      <c r="P69" s="108" t="s">
        <v>104</v>
      </c>
      <c r="Q69" s="108"/>
      <c r="R69" s="108"/>
      <c r="S69" s="108"/>
      <c r="T69" s="13"/>
      <c r="U69" s="13"/>
      <c r="V69" s="20"/>
    </row>
    <row r="70" spans="1:22" ht="26.25" customHeight="1">
      <c r="A70" s="8"/>
      <c r="B70" s="14"/>
      <c r="C70" s="109" t="s">
        <v>3</v>
      </c>
      <c r="D70" s="109"/>
      <c r="E70" s="109"/>
      <c r="F70" s="109"/>
      <c r="G70" s="109"/>
      <c r="H70" s="13"/>
      <c r="I70" s="109" t="s">
        <v>4</v>
      </c>
      <c r="J70" s="109"/>
      <c r="K70" s="109"/>
      <c r="L70" s="109"/>
      <c r="M70" s="109"/>
      <c r="N70" s="20"/>
      <c r="O70" s="72"/>
      <c r="P70" s="14"/>
      <c r="Q70" s="14"/>
      <c r="R70" s="14"/>
      <c r="S70" s="10" t="s">
        <v>3</v>
      </c>
      <c r="T70" s="13"/>
      <c r="U70" s="73" t="s">
        <v>4</v>
      </c>
      <c r="V70" s="20"/>
    </row>
    <row r="71" spans="1:22" ht="12.75">
      <c r="A71" s="8" t="s">
        <v>105</v>
      </c>
      <c r="B71" s="14" t="s">
        <v>106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20"/>
      <c r="O71" s="72"/>
      <c r="P71" s="14"/>
      <c r="S71" s="22"/>
      <c r="T71" s="13"/>
      <c r="U71" s="13"/>
      <c r="V71" s="20"/>
    </row>
    <row r="72" spans="1:22" ht="12.75">
      <c r="A72" s="8"/>
      <c r="B72" s="14" t="s">
        <v>107</v>
      </c>
      <c r="C72" s="13"/>
      <c r="D72" s="13"/>
      <c r="E72">
        <f>3567.66+19896299.62</f>
        <v>19899867.28</v>
      </c>
      <c r="F72" s="13"/>
      <c r="G72" s="13"/>
      <c r="H72" s="13"/>
      <c r="I72" s="13"/>
      <c r="J72" s="13"/>
      <c r="K72" s="22">
        <f>10445.16+19679367.9</f>
        <v>19689813.06</v>
      </c>
      <c r="L72" s="13"/>
      <c r="M72" s="13"/>
      <c r="N72" s="20"/>
      <c r="O72" s="72"/>
      <c r="P72" t="s">
        <v>108</v>
      </c>
      <c r="Q72" s="14"/>
      <c r="R72" s="14"/>
      <c r="S72" s="40">
        <f>+G106</f>
        <v>4869698.476999991</v>
      </c>
      <c r="T72" s="13"/>
      <c r="U72" s="40">
        <f>M106</f>
        <v>6930229.859999995</v>
      </c>
      <c r="V72" s="74"/>
    </row>
    <row r="73" spans="1:22" ht="12.75">
      <c r="A73" s="8"/>
      <c r="B73" s="14" t="s">
        <v>109</v>
      </c>
      <c r="C73" s="13"/>
      <c r="D73" s="13"/>
      <c r="E73" s="22">
        <v>4701859.98</v>
      </c>
      <c r="F73" s="13"/>
      <c r="G73" s="22">
        <f>E72+E73</f>
        <v>24601727.26</v>
      </c>
      <c r="H73" s="13"/>
      <c r="I73" s="13"/>
      <c r="J73" s="13"/>
      <c r="K73" s="22">
        <v>3956200.86</v>
      </c>
      <c r="L73" s="13"/>
      <c r="M73" s="22">
        <f>K72+K73</f>
        <v>23646013.919999998</v>
      </c>
      <c r="N73" s="20"/>
      <c r="O73" s="72"/>
      <c r="P73" s="14" t="s">
        <v>110</v>
      </c>
      <c r="S73" s="22">
        <f>U74</f>
        <v>12597320.489999995</v>
      </c>
      <c r="T73" s="13"/>
      <c r="U73" s="22">
        <v>5667090.63</v>
      </c>
      <c r="V73" s="20"/>
    </row>
    <row r="74" spans="1:22" ht="13.5" thickBot="1">
      <c r="A74" s="8"/>
      <c r="B74" s="14" t="s">
        <v>111</v>
      </c>
      <c r="C74" s="13"/>
      <c r="D74" s="13"/>
      <c r="E74" s="22"/>
      <c r="F74" s="13"/>
      <c r="G74" s="22">
        <v>34232188.99</v>
      </c>
      <c r="H74" s="13"/>
      <c r="I74" s="13"/>
      <c r="J74" s="13"/>
      <c r="K74" s="22"/>
      <c r="L74" s="13"/>
      <c r="M74" s="22">
        <f>36588558.58-1087362.09</f>
        <v>35501196.489999995</v>
      </c>
      <c r="N74" s="20"/>
      <c r="O74" s="72"/>
      <c r="P74" s="14" t="s">
        <v>112</v>
      </c>
      <c r="Q74" s="14"/>
      <c r="R74" s="14"/>
      <c r="S74" s="75">
        <f>SUM(S72:S73)</f>
        <v>17467018.966999985</v>
      </c>
      <c r="T74" s="13"/>
      <c r="U74" s="75">
        <f>SUM(U72:U73)</f>
        <v>12597320.489999995</v>
      </c>
      <c r="V74" s="20"/>
    </row>
    <row r="75" spans="1:22" ht="13.5" thickTop="1">
      <c r="A75" s="8"/>
      <c r="B75" s="14"/>
      <c r="C75" s="13"/>
      <c r="D75" s="13"/>
      <c r="E75" s="22"/>
      <c r="F75" s="13"/>
      <c r="G75" s="45">
        <f>SUM(G73:G74)</f>
        <v>58833916.25</v>
      </c>
      <c r="H75" s="13"/>
      <c r="I75" s="13"/>
      <c r="J75" s="13"/>
      <c r="K75" s="22"/>
      <c r="L75" s="13"/>
      <c r="M75" s="45">
        <f>SUM(M73:M74)</f>
        <v>59147210.41</v>
      </c>
      <c r="N75" s="20"/>
      <c r="O75" s="72"/>
      <c r="S75" s="22"/>
      <c r="T75" s="22"/>
      <c r="U75" s="22"/>
      <c r="V75" s="20"/>
    </row>
    <row r="76" spans="1:22" ht="12.75">
      <c r="A76" s="8"/>
      <c r="B76" s="12" t="s">
        <v>113</v>
      </c>
      <c r="C76" s="13"/>
      <c r="D76" s="13"/>
      <c r="E76" s="22"/>
      <c r="F76" s="13"/>
      <c r="G76" s="34">
        <v>53906310.80300001</v>
      </c>
      <c r="H76" s="13"/>
      <c r="I76" s="13"/>
      <c r="J76" s="13"/>
      <c r="K76" s="22"/>
      <c r="L76" s="13"/>
      <c r="M76" s="34">
        <v>54304547.63</v>
      </c>
      <c r="N76" s="20"/>
      <c r="O76" s="72"/>
      <c r="P76" s="14"/>
      <c r="Q76" s="14"/>
      <c r="R76" s="14"/>
      <c r="S76" s="13"/>
      <c r="T76" s="13"/>
      <c r="U76" s="13"/>
      <c r="V76" s="20"/>
    </row>
    <row r="77" spans="1:22" ht="12.75">
      <c r="A77" s="8"/>
      <c r="B77" s="12" t="s">
        <v>114</v>
      </c>
      <c r="C77" s="13"/>
      <c r="D77" s="13"/>
      <c r="E77" s="22"/>
      <c r="F77" s="13"/>
      <c r="G77" s="13">
        <f>+G73+G74-G76</f>
        <v>4927605.446999989</v>
      </c>
      <c r="H77" s="13"/>
      <c r="I77" s="13"/>
      <c r="J77" s="13"/>
      <c r="K77" s="22"/>
      <c r="L77" s="13"/>
      <c r="M77" s="13">
        <f>+M73+M74-M76</f>
        <v>4842662.779999994</v>
      </c>
      <c r="N77" s="20"/>
      <c r="O77" s="72"/>
      <c r="P77" s="14"/>
      <c r="Q77" s="14"/>
      <c r="R77" s="14"/>
      <c r="S77" s="13"/>
      <c r="T77" s="13"/>
      <c r="U77" s="13"/>
      <c r="V77" s="20"/>
    </row>
    <row r="78" spans="1:22" ht="12.75">
      <c r="A78" s="8"/>
      <c r="B78" s="12" t="s">
        <v>115</v>
      </c>
      <c r="C78" s="13"/>
      <c r="D78" s="13"/>
      <c r="E78" s="22"/>
      <c r="F78" s="13"/>
      <c r="G78" s="22">
        <f>1653504.58+335545.66</f>
        <v>1989050.24</v>
      </c>
      <c r="H78" s="13"/>
      <c r="I78" s="13"/>
      <c r="J78" s="13"/>
      <c r="K78" s="22"/>
      <c r="L78" s="13"/>
      <c r="M78" s="22">
        <f>1087362.09+169633.39</f>
        <v>1256995.48</v>
      </c>
      <c r="N78" s="20"/>
      <c r="O78" s="72"/>
      <c r="P78" s="14"/>
      <c r="Q78" s="14"/>
      <c r="R78" s="14"/>
      <c r="S78" s="13"/>
      <c r="T78" s="13"/>
      <c r="U78" s="13"/>
      <c r="V78" s="20"/>
    </row>
    <row r="79" spans="1:22" ht="12.75">
      <c r="A79" s="8"/>
      <c r="B79" s="14" t="s">
        <v>116</v>
      </c>
      <c r="C79" s="13"/>
      <c r="D79" s="13"/>
      <c r="E79" s="22"/>
      <c r="F79" s="13"/>
      <c r="G79" s="22">
        <f>G77+G78</f>
        <v>6916655.68699999</v>
      </c>
      <c r="H79" s="13"/>
      <c r="I79" s="13"/>
      <c r="J79" s="13"/>
      <c r="K79" s="22"/>
      <c r="L79" s="13"/>
      <c r="M79" s="22">
        <f>M77+M78</f>
        <v>6099658.259999994</v>
      </c>
      <c r="N79" s="20"/>
      <c r="O79" s="72"/>
      <c r="P79" s="14"/>
      <c r="Q79" s="14"/>
      <c r="R79" s="14"/>
      <c r="S79" s="13"/>
      <c r="T79" s="13"/>
      <c r="U79" s="13"/>
      <c r="V79" s="20"/>
    </row>
    <row r="80" spans="1:22" ht="12.75">
      <c r="A80" s="8"/>
      <c r="B80" s="12" t="s">
        <v>117</v>
      </c>
      <c r="C80" s="13"/>
      <c r="D80" s="13"/>
      <c r="E80" s="22"/>
      <c r="F80" s="13"/>
      <c r="G80" s="22"/>
      <c r="H80" s="13"/>
      <c r="I80" s="13"/>
      <c r="J80" s="13"/>
      <c r="K80" s="22"/>
      <c r="L80" s="13"/>
      <c r="M80" s="22"/>
      <c r="N80" s="20"/>
      <c r="O80" s="72"/>
      <c r="P80" s="14"/>
      <c r="Q80" s="14"/>
      <c r="R80" s="14"/>
      <c r="S80" s="13"/>
      <c r="T80" s="13"/>
      <c r="U80" s="13"/>
      <c r="V80" s="20"/>
    </row>
    <row r="81" spans="1:22" ht="12.75">
      <c r="A81" s="8"/>
      <c r="B81" s="14" t="s">
        <v>118</v>
      </c>
      <c r="C81" s="13"/>
      <c r="D81" s="13"/>
      <c r="E81" s="76">
        <v>6927387.369999999</v>
      </c>
      <c r="F81" s="13"/>
      <c r="G81" s="22"/>
      <c r="H81" s="13"/>
      <c r="I81" s="13"/>
      <c r="J81" s="13"/>
      <c r="K81" s="76">
        <v>7038635.81</v>
      </c>
      <c r="L81" s="13"/>
      <c r="M81" s="22"/>
      <c r="N81" s="20"/>
      <c r="O81" s="72"/>
      <c r="P81" s="14"/>
      <c r="Q81" s="14"/>
      <c r="R81" s="14"/>
      <c r="S81" s="13"/>
      <c r="T81" s="13"/>
      <c r="U81" s="13"/>
      <c r="V81" s="20"/>
    </row>
    <row r="82" spans="1:22" ht="12.75">
      <c r="A82" s="8"/>
      <c r="B82" s="39" t="s">
        <v>119</v>
      </c>
      <c r="C82" s="13"/>
      <c r="D82" s="13"/>
      <c r="E82" s="77">
        <v>47197.22</v>
      </c>
      <c r="F82" s="13"/>
      <c r="G82" s="23">
        <f>E81+E82</f>
        <v>6974584.589999999</v>
      </c>
      <c r="H82" s="13"/>
      <c r="I82" s="13"/>
      <c r="J82" s="13"/>
      <c r="K82" s="77">
        <v>33445.54</v>
      </c>
      <c r="L82" s="13"/>
      <c r="M82" s="23">
        <f>K81+K82</f>
        <v>7072081.35</v>
      </c>
      <c r="N82" s="20"/>
      <c r="O82" s="72"/>
      <c r="P82" s="14"/>
      <c r="Q82" s="14"/>
      <c r="R82" s="14"/>
      <c r="S82" s="13"/>
      <c r="T82" s="13"/>
      <c r="U82" s="13"/>
      <c r="V82" s="20"/>
    </row>
    <row r="83" spans="1:22" ht="12.75">
      <c r="A83" s="8"/>
      <c r="B83" s="12" t="s">
        <v>120</v>
      </c>
      <c r="C83" s="13"/>
      <c r="D83" s="13"/>
      <c r="E83" s="22"/>
      <c r="F83" s="13"/>
      <c r="G83" s="22">
        <f>G79-G82</f>
        <v>-57928.903000009246</v>
      </c>
      <c r="H83" s="13"/>
      <c r="I83" s="13"/>
      <c r="J83" s="13"/>
      <c r="K83" s="22"/>
      <c r="L83" s="13"/>
      <c r="M83" s="22">
        <f>M79-M82</f>
        <v>-972423.0900000054</v>
      </c>
      <c r="N83" s="20"/>
      <c r="O83" s="72"/>
      <c r="P83" s="14"/>
      <c r="Q83" s="14"/>
      <c r="R83" s="14"/>
      <c r="S83" s="13"/>
      <c r="T83" s="13"/>
      <c r="U83" s="13"/>
      <c r="V83" s="20"/>
    </row>
    <row r="84" spans="1:22" ht="12.75">
      <c r="A84" s="8"/>
      <c r="B84" s="12" t="s">
        <v>121</v>
      </c>
      <c r="C84" s="13"/>
      <c r="D84" s="13"/>
      <c r="E84" s="22"/>
      <c r="F84" s="13"/>
      <c r="G84" s="22"/>
      <c r="H84" s="13"/>
      <c r="I84" s="13"/>
      <c r="J84" s="13"/>
      <c r="K84" s="22"/>
      <c r="L84" s="13"/>
      <c r="M84" s="22"/>
      <c r="N84" s="20"/>
      <c r="O84" s="72"/>
      <c r="P84" s="14"/>
      <c r="Q84" s="14"/>
      <c r="R84" s="14"/>
      <c r="S84" s="13"/>
      <c r="T84" s="13"/>
      <c r="U84" s="13"/>
      <c r="V84" s="20"/>
    </row>
    <row r="85" spans="1:22" ht="12.75">
      <c r="A85" s="8"/>
      <c r="B85" s="14" t="s">
        <v>122</v>
      </c>
      <c r="C85" s="13"/>
      <c r="D85" s="13"/>
      <c r="E85" s="22">
        <v>301012.45</v>
      </c>
      <c r="F85" s="13"/>
      <c r="G85" s="22"/>
      <c r="H85" s="13"/>
      <c r="I85" s="13"/>
      <c r="J85" s="13"/>
      <c r="K85" s="22">
        <v>178211.19</v>
      </c>
      <c r="L85" s="13"/>
      <c r="M85" s="22"/>
      <c r="N85" s="20"/>
      <c r="O85" s="72"/>
      <c r="P85" s="14"/>
      <c r="Q85" s="14"/>
      <c r="R85" s="14"/>
      <c r="S85" s="13"/>
      <c r="T85" s="13"/>
      <c r="U85" s="13"/>
      <c r="V85" s="20"/>
    </row>
    <row r="86" spans="1:22" ht="12.75">
      <c r="A86" s="8"/>
      <c r="B86" s="12" t="s">
        <v>117</v>
      </c>
      <c r="C86" s="13"/>
      <c r="D86" s="13"/>
      <c r="E86" s="22"/>
      <c r="F86" s="13"/>
      <c r="G86" s="22"/>
      <c r="H86" s="13"/>
      <c r="I86" s="13"/>
      <c r="J86" s="13"/>
      <c r="K86" s="22"/>
      <c r="L86" s="13"/>
      <c r="M86" s="22"/>
      <c r="N86" s="20"/>
      <c r="O86" s="72"/>
      <c r="P86" s="14"/>
      <c r="Q86" s="14"/>
      <c r="R86" s="14"/>
      <c r="S86" s="13"/>
      <c r="T86" s="13"/>
      <c r="U86" s="13"/>
      <c r="V86" s="20"/>
    </row>
    <row r="87" spans="1:22" ht="12.75">
      <c r="A87" s="8"/>
      <c r="B87" s="14" t="s">
        <v>123</v>
      </c>
      <c r="C87" s="13"/>
      <c r="D87" s="13"/>
      <c r="E87" s="78">
        <v>648680.85</v>
      </c>
      <c r="F87" s="13"/>
      <c r="G87" s="79">
        <f>E85-E87</f>
        <v>-347668.39999999997</v>
      </c>
      <c r="H87" s="13"/>
      <c r="I87" s="13"/>
      <c r="J87" s="13"/>
      <c r="K87" s="78">
        <v>664132.42</v>
      </c>
      <c r="L87" s="13"/>
      <c r="M87" s="79">
        <f>K85-K87</f>
        <v>-485921.23000000004</v>
      </c>
      <c r="N87" s="20"/>
      <c r="O87" s="72"/>
      <c r="P87" s="14"/>
      <c r="Q87" s="14"/>
      <c r="R87" s="14"/>
      <c r="S87" s="13"/>
      <c r="T87" s="13"/>
      <c r="U87" s="13"/>
      <c r="V87" s="20"/>
    </row>
    <row r="88" spans="1:22" ht="12.75">
      <c r="A88" s="8"/>
      <c r="B88" s="12" t="s">
        <v>124</v>
      </c>
      <c r="C88" s="13"/>
      <c r="D88" s="13"/>
      <c r="E88" s="22"/>
      <c r="F88" s="13"/>
      <c r="G88" s="22">
        <f>G83+G87</f>
        <v>-405597.3030000092</v>
      </c>
      <c r="H88" s="13"/>
      <c r="I88" s="13"/>
      <c r="J88" s="13"/>
      <c r="K88" s="22"/>
      <c r="L88" s="13"/>
      <c r="M88" s="22">
        <f>M83+M87</f>
        <v>-1458344.3200000054</v>
      </c>
      <c r="N88" s="20"/>
      <c r="O88" s="72"/>
      <c r="P88" s="14"/>
      <c r="Q88" s="14"/>
      <c r="R88" s="14"/>
      <c r="S88" s="13"/>
      <c r="T88" s="13"/>
      <c r="U88" s="13"/>
      <c r="V88" s="20"/>
    </row>
    <row r="89" spans="1:22" ht="12.75">
      <c r="A89" s="8"/>
      <c r="B89" s="14"/>
      <c r="C89" s="13"/>
      <c r="D89" s="13"/>
      <c r="E89" s="22"/>
      <c r="F89" s="13"/>
      <c r="G89" s="13"/>
      <c r="H89" s="13"/>
      <c r="I89" s="13"/>
      <c r="J89" s="13"/>
      <c r="K89" s="22"/>
      <c r="L89" s="13"/>
      <c r="M89" s="13"/>
      <c r="N89" s="20"/>
      <c r="O89" s="72"/>
      <c r="P89" s="14"/>
      <c r="Q89" s="14"/>
      <c r="R89" s="14"/>
      <c r="S89" s="13"/>
      <c r="T89" s="13"/>
      <c r="U89" s="13"/>
      <c r="V89" s="20"/>
    </row>
    <row r="90" spans="1:22" ht="12.75">
      <c r="A90" s="8"/>
      <c r="B90" s="12" t="s">
        <v>125</v>
      </c>
      <c r="C90" s="13"/>
      <c r="D90" s="13"/>
      <c r="E90" s="22"/>
      <c r="F90" s="13"/>
      <c r="G90" s="13"/>
      <c r="H90" s="13"/>
      <c r="I90" s="13"/>
      <c r="J90" s="13"/>
      <c r="K90" s="22"/>
      <c r="L90" s="13"/>
      <c r="M90" s="13"/>
      <c r="N90" s="20"/>
      <c r="O90" s="72"/>
      <c r="P90" s="14"/>
      <c r="Q90" s="14"/>
      <c r="R90" s="14"/>
      <c r="S90" s="13"/>
      <c r="T90" s="13"/>
      <c r="U90" s="13"/>
      <c r="V90" s="20"/>
    </row>
    <row r="91" spans="1:22" ht="12.75">
      <c r="A91" s="8"/>
      <c r="B91" s="14" t="s">
        <v>126</v>
      </c>
      <c r="C91" s="13"/>
      <c r="D91" s="13"/>
      <c r="E91" s="35">
        <f>8506044.67+193195.06</f>
        <v>8699239.73</v>
      </c>
      <c r="F91" s="13"/>
      <c r="G91" s="22"/>
      <c r="H91" s="13"/>
      <c r="I91" s="13"/>
      <c r="J91" s="13"/>
      <c r="K91" s="22">
        <v>8028637.33</v>
      </c>
      <c r="L91" s="13"/>
      <c r="M91" s="22"/>
      <c r="N91" s="20"/>
      <c r="O91" s="72"/>
      <c r="P91" s="13"/>
      <c r="Q91" s="14"/>
      <c r="R91" s="14"/>
      <c r="S91" s="13"/>
      <c r="T91" s="13"/>
      <c r="U91" s="13"/>
      <c r="V91" s="20"/>
    </row>
    <row r="92" spans="1:22" ht="12" customHeight="1">
      <c r="A92" s="8"/>
      <c r="B92" s="32" t="s">
        <v>127</v>
      </c>
      <c r="C92" s="13"/>
      <c r="D92" s="13"/>
      <c r="E92" s="35">
        <v>1413.58</v>
      </c>
      <c r="F92" s="13"/>
      <c r="G92" s="13"/>
      <c r="H92" s="13"/>
      <c r="I92" s="13"/>
      <c r="J92" s="13"/>
      <c r="K92" s="22">
        <v>0</v>
      </c>
      <c r="L92" s="13"/>
      <c r="M92" s="13"/>
      <c r="N92" s="20"/>
      <c r="O92" s="72"/>
      <c r="P92" s="14"/>
      <c r="Q92" s="14"/>
      <c r="R92" s="14"/>
      <c r="S92" s="13"/>
      <c r="T92" s="13"/>
      <c r="U92" s="13"/>
      <c r="V92" s="20"/>
    </row>
    <row r="93" spans="1:22" ht="12.75">
      <c r="A93" s="8"/>
      <c r="B93" s="14" t="s">
        <v>128</v>
      </c>
      <c r="C93" s="13"/>
      <c r="D93" s="13"/>
      <c r="E93" s="35">
        <f>1067262.12+197898.41</f>
        <v>1265160.53</v>
      </c>
      <c r="F93" s="13"/>
      <c r="G93" s="13"/>
      <c r="H93" s="13"/>
      <c r="I93" s="13"/>
      <c r="J93" s="13"/>
      <c r="K93" s="22">
        <f>2149684.52+821412.2</f>
        <v>2971096.7199999997</v>
      </c>
      <c r="L93" s="13"/>
      <c r="M93" s="13"/>
      <c r="N93" s="20"/>
      <c r="O93" s="72"/>
      <c r="P93" s="14"/>
      <c r="Q93" s="14"/>
      <c r="R93" s="14"/>
      <c r="S93" s="13"/>
      <c r="T93" s="13"/>
      <c r="U93" s="13"/>
      <c r="V93" s="20"/>
    </row>
    <row r="94" spans="1:22" ht="12.75">
      <c r="A94" s="8"/>
      <c r="B94" s="14" t="s">
        <v>129</v>
      </c>
      <c r="C94" s="13"/>
      <c r="D94" s="13"/>
      <c r="E94" s="22">
        <v>0</v>
      </c>
      <c r="F94" s="13"/>
      <c r="G94" s="13"/>
      <c r="H94" s="13"/>
      <c r="I94" s="13"/>
      <c r="J94" s="13"/>
      <c r="K94" s="22">
        <v>0</v>
      </c>
      <c r="L94" s="13"/>
      <c r="M94" s="13"/>
      <c r="N94" s="20"/>
      <c r="O94" s="72"/>
      <c r="P94" s="14"/>
      <c r="Q94" s="14"/>
      <c r="R94" s="14"/>
      <c r="S94" s="13"/>
      <c r="T94" s="13"/>
      <c r="U94" s="13"/>
      <c r="V94" s="20"/>
    </row>
    <row r="95" spans="1:22" ht="12.75">
      <c r="A95" s="8"/>
      <c r="B95" s="14"/>
      <c r="C95" s="13"/>
      <c r="D95" s="13"/>
      <c r="E95" s="22">
        <f>SUM(E91:E94)</f>
        <v>9965813.84</v>
      </c>
      <c r="F95" s="13"/>
      <c r="G95" s="13"/>
      <c r="H95" s="13"/>
      <c r="I95" s="13"/>
      <c r="J95" s="13"/>
      <c r="K95" s="22">
        <f>SUM(K91:K94)</f>
        <v>10999734.05</v>
      </c>
      <c r="L95" s="13"/>
      <c r="M95" s="13"/>
      <c r="N95" s="20"/>
      <c r="O95" s="72"/>
      <c r="P95" s="14"/>
      <c r="Q95" s="14"/>
      <c r="R95" s="14"/>
      <c r="S95" s="13"/>
      <c r="T95" s="13"/>
      <c r="U95" s="13"/>
      <c r="V95" s="20"/>
    </row>
    <row r="96" spans="1:22" ht="12.75">
      <c r="A96" s="8"/>
      <c r="B96" s="12" t="s">
        <v>117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20"/>
      <c r="O96" s="72"/>
      <c r="P96" s="14"/>
      <c r="Q96" s="14"/>
      <c r="R96" s="14"/>
      <c r="S96" s="13"/>
      <c r="T96" s="13"/>
      <c r="U96" s="13"/>
      <c r="V96" s="20"/>
    </row>
    <row r="97" spans="1:22" ht="12.75">
      <c r="A97" s="8"/>
      <c r="B97" s="14" t="s">
        <v>130</v>
      </c>
      <c r="C97" s="22">
        <f>-174581.08+193195.06</f>
        <v>18613.98000000001</v>
      </c>
      <c r="D97" s="13"/>
      <c r="F97" s="13"/>
      <c r="G97" s="13"/>
      <c r="H97" s="13"/>
      <c r="I97" s="22">
        <v>59686.37</v>
      </c>
      <c r="J97" s="13"/>
      <c r="L97" s="13"/>
      <c r="M97" s="13"/>
      <c r="N97" s="20"/>
      <c r="O97" s="72"/>
      <c r="P97" s="14"/>
      <c r="Q97" s="14"/>
      <c r="R97" s="14"/>
      <c r="S97" s="13"/>
      <c r="T97" s="13"/>
      <c r="U97" s="13"/>
      <c r="V97" s="20"/>
    </row>
    <row r="98" spans="1:22" ht="12.75" customHeight="1">
      <c r="A98" s="8"/>
      <c r="B98" s="14" t="s">
        <v>131</v>
      </c>
      <c r="C98">
        <v>585.01</v>
      </c>
      <c r="D98" s="40"/>
      <c r="F98" s="40"/>
      <c r="G98" s="40"/>
      <c r="H98" s="40"/>
      <c r="I98">
        <v>0.07</v>
      </c>
      <c r="J98" s="40"/>
      <c r="L98" s="40"/>
      <c r="M98" s="40"/>
      <c r="N98" s="20"/>
      <c r="O98" s="72"/>
      <c r="P98" s="14"/>
      <c r="Q98" s="14"/>
      <c r="R98" s="14"/>
      <c r="S98" s="13"/>
      <c r="T98" s="13"/>
      <c r="U98" s="13"/>
      <c r="V98" s="20"/>
    </row>
    <row r="99" spans="1:22" ht="12.75">
      <c r="A99" s="8"/>
      <c r="B99" s="14" t="s">
        <v>132</v>
      </c>
      <c r="C99" s="22">
        <v>2340907.09</v>
      </c>
      <c r="D99" s="40"/>
      <c r="F99" s="40"/>
      <c r="G99" s="40"/>
      <c r="H99" s="40"/>
      <c r="I99" s="22">
        <v>617383.69</v>
      </c>
      <c r="J99" s="40"/>
      <c r="L99" s="40"/>
      <c r="M99" s="40"/>
      <c r="N99" s="20"/>
      <c r="O99" s="72"/>
      <c r="P99" s="14"/>
      <c r="Q99" s="14"/>
      <c r="R99" s="14"/>
      <c r="S99" s="13"/>
      <c r="T99" s="13"/>
      <c r="U99" s="13"/>
      <c r="V99" s="20"/>
    </row>
    <row r="100" spans="1:22" ht="12.75">
      <c r="A100" s="8"/>
      <c r="B100" s="14" t="s">
        <v>133</v>
      </c>
      <c r="C100" s="22">
        <v>16638.13</v>
      </c>
      <c r="D100" s="23"/>
      <c r="E100" s="80">
        <f>C97+C98+C99+C100</f>
        <v>2376744.21</v>
      </c>
      <c r="F100" s="13"/>
      <c r="G100" s="79">
        <f>E95-E100</f>
        <v>7589069.63</v>
      </c>
      <c r="H100" s="13"/>
      <c r="I100" s="22">
        <v>32362.53</v>
      </c>
      <c r="J100" s="23"/>
      <c r="K100" s="50">
        <f>I97+I98+I99+I100</f>
        <v>709432.6599999999</v>
      </c>
      <c r="L100" s="13"/>
      <c r="M100" s="79">
        <f>K95-K100</f>
        <v>10290301.39</v>
      </c>
      <c r="N100" s="20"/>
      <c r="O100" s="72"/>
      <c r="P100" s="14"/>
      <c r="Q100" s="14"/>
      <c r="R100" s="14"/>
      <c r="S100" s="13"/>
      <c r="T100" s="13"/>
      <c r="U100" s="13"/>
      <c r="V100" s="20"/>
    </row>
    <row r="101" spans="1:22" ht="12.75">
      <c r="A101" s="8"/>
      <c r="B101" s="12" t="s">
        <v>134</v>
      </c>
      <c r="C101" s="13"/>
      <c r="D101" s="13"/>
      <c r="E101" s="22"/>
      <c r="F101" s="13"/>
      <c r="G101" s="22">
        <f>G88+G100</f>
        <v>7183472.32699999</v>
      </c>
      <c r="H101" s="13"/>
      <c r="I101" s="13"/>
      <c r="J101" s="13"/>
      <c r="K101" s="22"/>
      <c r="L101" s="13"/>
      <c r="M101" s="22">
        <f>M88+M100</f>
        <v>8831957.069999995</v>
      </c>
      <c r="N101" s="20"/>
      <c r="O101" s="72"/>
      <c r="P101" s="14"/>
      <c r="Q101" s="14"/>
      <c r="R101" s="14"/>
      <c r="S101" s="13"/>
      <c r="T101" s="13"/>
      <c r="U101" s="13"/>
      <c r="V101" s="20"/>
    </row>
    <row r="102" spans="1:22" ht="12.75">
      <c r="A102" s="8"/>
      <c r="B102" s="12" t="s">
        <v>117</v>
      </c>
      <c r="C102" s="13"/>
      <c r="D102" s="13"/>
      <c r="E102" s="22"/>
      <c r="F102" s="13"/>
      <c r="G102" s="22"/>
      <c r="H102" s="13"/>
      <c r="I102" s="13"/>
      <c r="J102" s="13"/>
      <c r="K102" s="22"/>
      <c r="L102" s="13"/>
      <c r="M102" s="22"/>
      <c r="N102" s="20"/>
      <c r="O102" s="72"/>
      <c r="P102" s="14"/>
      <c r="Q102" s="14"/>
      <c r="R102" s="14"/>
      <c r="S102" s="13"/>
      <c r="T102" s="13"/>
      <c r="U102" s="13"/>
      <c r="V102" s="20"/>
    </row>
    <row r="103" spans="1:22" ht="12.75">
      <c r="A103" s="8"/>
      <c r="B103" s="14" t="s">
        <v>135</v>
      </c>
      <c r="C103" s="13"/>
      <c r="D103" s="13"/>
      <c r="E103" s="35">
        <f>E104+G104</f>
        <v>12441635.54</v>
      </c>
      <c r="F103" s="13"/>
      <c r="G103" s="22"/>
      <c r="H103" s="13"/>
      <c r="I103" s="13"/>
      <c r="J103" s="13"/>
      <c r="K103" s="22">
        <f>K104+M104</f>
        <v>11294870.760000002</v>
      </c>
      <c r="L103" s="13"/>
      <c r="M103" s="22"/>
      <c r="N103" s="20"/>
      <c r="O103" s="72"/>
      <c r="P103" s="13"/>
      <c r="Q103" s="14"/>
      <c r="R103" s="14"/>
      <c r="S103" s="13"/>
      <c r="T103" s="13"/>
      <c r="U103" s="13"/>
      <c r="V103" s="20"/>
    </row>
    <row r="104" spans="1:22" ht="12.75">
      <c r="A104" s="8"/>
      <c r="B104" s="12" t="s">
        <v>146</v>
      </c>
      <c r="C104" s="13"/>
      <c r="D104" s="13"/>
      <c r="E104" s="22">
        <v>10127861.69</v>
      </c>
      <c r="F104" s="13"/>
      <c r="G104" s="22">
        <v>2313773.85</v>
      </c>
      <c r="H104" s="13"/>
      <c r="I104" s="13"/>
      <c r="J104" s="13"/>
      <c r="K104" s="22">
        <v>9393143.55</v>
      </c>
      <c r="L104" s="13"/>
      <c r="M104" s="22">
        <v>1901727.21</v>
      </c>
      <c r="N104" s="20"/>
      <c r="O104" s="72"/>
      <c r="P104" s="14"/>
      <c r="Q104" s="14"/>
      <c r="R104" s="14"/>
      <c r="S104" s="13"/>
      <c r="T104" s="13"/>
      <c r="U104" s="13"/>
      <c r="V104" s="20"/>
    </row>
    <row r="105" spans="1:22" ht="12.75">
      <c r="A105" s="8"/>
      <c r="B105" s="14"/>
      <c r="C105" s="13"/>
      <c r="D105" s="13"/>
      <c r="E105" s="13"/>
      <c r="F105" s="13"/>
      <c r="G105" s="22"/>
      <c r="H105" s="13"/>
      <c r="I105" s="13"/>
      <c r="J105" s="13"/>
      <c r="K105" s="13"/>
      <c r="L105" s="13"/>
      <c r="M105" s="22"/>
      <c r="N105" s="20"/>
      <c r="O105" s="72"/>
      <c r="P105" s="14"/>
      <c r="Q105" s="14"/>
      <c r="R105" s="14"/>
      <c r="S105" s="13"/>
      <c r="T105" s="13"/>
      <c r="U105" s="13"/>
      <c r="V105" s="20"/>
    </row>
    <row r="106" spans="1:22" ht="13.5" thickBot="1">
      <c r="A106" s="8"/>
      <c r="B106" s="12" t="s">
        <v>136</v>
      </c>
      <c r="C106" s="13"/>
      <c r="D106" s="13"/>
      <c r="E106" s="13"/>
      <c r="F106" s="13"/>
      <c r="G106" s="81">
        <f>G101-G104</f>
        <v>4869698.476999991</v>
      </c>
      <c r="H106" s="13"/>
      <c r="I106" s="13"/>
      <c r="J106" s="13"/>
      <c r="K106" s="13"/>
      <c r="L106" s="13"/>
      <c r="M106" s="81">
        <f>M101-M104</f>
        <v>6930229.859999995</v>
      </c>
      <c r="N106" s="20"/>
      <c r="O106" s="72"/>
      <c r="P106" s="14"/>
      <c r="Q106" s="14"/>
      <c r="R106" s="14"/>
      <c r="S106" s="13"/>
      <c r="T106" s="13"/>
      <c r="U106" s="13"/>
      <c r="V106" s="20"/>
    </row>
    <row r="107" spans="1:22" ht="14.25" thickBot="1" thickTop="1">
      <c r="A107" s="68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1"/>
      <c r="O107" s="82"/>
      <c r="P107" s="69"/>
      <c r="Q107" s="69"/>
      <c r="R107" s="69"/>
      <c r="S107" s="70"/>
      <c r="T107" s="70"/>
      <c r="U107" s="70"/>
      <c r="V107" s="71"/>
    </row>
    <row r="108" spans="1:22" ht="12.75">
      <c r="A108" s="83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5"/>
      <c r="O108" s="5"/>
      <c r="P108" s="5"/>
      <c r="Q108" s="5"/>
      <c r="R108" s="5"/>
      <c r="S108" s="6"/>
      <c r="T108" s="6"/>
      <c r="U108" s="6"/>
      <c r="V108" s="7"/>
    </row>
    <row r="109" spans="1:22" ht="14.25">
      <c r="A109" s="53"/>
      <c r="B109" s="39"/>
      <c r="C109" s="13"/>
      <c r="D109" s="13"/>
      <c r="E109" s="13"/>
      <c r="F109" s="84"/>
      <c r="G109" s="84"/>
      <c r="H109" s="40"/>
      <c r="I109" s="105" t="s">
        <v>137</v>
      </c>
      <c r="J109" s="105"/>
      <c r="K109" s="105"/>
      <c r="L109" s="105"/>
      <c r="M109" s="105"/>
      <c r="N109" s="40"/>
      <c r="O109" s="85"/>
      <c r="P109" s="40"/>
      <c r="Q109" s="40"/>
      <c r="R109" s="40"/>
      <c r="S109" s="40"/>
      <c r="T109" s="40"/>
      <c r="U109" s="84"/>
      <c r="V109" s="74"/>
    </row>
    <row r="110" spans="1:22" ht="12.75">
      <c r="A110" s="53"/>
      <c r="B110" s="106" t="s">
        <v>138</v>
      </c>
      <c r="C110" s="106"/>
      <c r="D110" s="106"/>
      <c r="F110" s="84"/>
      <c r="G110" s="87" t="s">
        <v>139</v>
      </c>
      <c r="H110" s="88"/>
      <c r="M110" s="89"/>
      <c r="N110" s="89"/>
      <c r="O110" s="88" t="s">
        <v>140</v>
      </c>
      <c r="Q110" s="88"/>
      <c r="R110" s="88"/>
      <c r="S110" s="88" t="s">
        <v>141</v>
      </c>
      <c r="T110" s="88"/>
      <c r="U110" s="88"/>
      <c r="V110" s="90"/>
    </row>
    <row r="111" spans="1:22" ht="12.75">
      <c r="A111" s="53"/>
      <c r="B111" s="86"/>
      <c r="C111" s="13"/>
      <c r="D111" s="13"/>
      <c r="E111" s="87"/>
      <c r="F111" s="84"/>
      <c r="G111" s="84"/>
      <c r="H111" s="88"/>
      <c r="L111" s="89"/>
      <c r="M111" s="89"/>
      <c r="N111" s="89"/>
      <c r="O111" s="91"/>
      <c r="Q111" s="89"/>
      <c r="R111" s="92"/>
      <c r="S111" s="93"/>
      <c r="T111" s="89"/>
      <c r="U111" s="84"/>
      <c r="V111" s="74"/>
    </row>
    <row r="112" spans="1:22" ht="12.75">
      <c r="A112" s="53"/>
      <c r="B112" s="86"/>
      <c r="C112" s="13"/>
      <c r="D112" s="13"/>
      <c r="E112" s="87"/>
      <c r="F112" s="84"/>
      <c r="G112" s="84"/>
      <c r="H112" s="88"/>
      <c r="L112" s="89"/>
      <c r="M112" s="89"/>
      <c r="N112" s="89"/>
      <c r="O112" s="91"/>
      <c r="Q112" s="89"/>
      <c r="R112" s="92"/>
      <c r="S112" s="93"/>
      <c r="T112" s="89"/>
      <c r="U112" s="84"/>
      <c r="V112" s="74"/>
    </row>
    <row r="113" spans="1:22" ht="12.75">
      <c r="A113" s="53"/>
      <c r="B113" s="86"/>
      <c r="C113" s="13"/>
      <c r="D113" s="13"/>
      <c r="E113" s="87"/>
      <c r="F113" s="84"/>
      <c r="G113" s="84"/>
      <c r="H113" s="88"/>
      <c r="L113" s="89"/>
      <c r="M113" s="89"/>
      <c r="N113" s="89"/>
      <c r="O113" s="39"/>
      <c r="Q113" s="89"/>
      <c r="R113" s="92"/>
      <c r="S113" s="93"/>
      <c r="T113" s="89"/>
      <c r="U113" s="84"/>
      <c r="V113" s="74"/>
    </row>
    <row r="114" spans="1:22" ht="12.75">
      <c r="A114" s="53"/>
      <c r="B114" s="106" t="s">
        <v>142</v>
      </c>
      <c r="C114" s="106"/>
      <c r="D114" s="106"/>
      <c r="F114" s="84"/>
      <c r="G114" s="87" t="s">
        <v>143</v>
      </c>
      <c r="H114" s="88"/>
      <c r="M114" s="89"/>
      <c r="N114" s="89"/>
      <c r="O114" s="88" t="s">
        <v>144</v>
      </c>
      <c r="Q114" s="94"/>
      <c r="R114" s="94"/>
      <c r="S114" s="94" t="s">
        <v>145</v>
      </c>
      <c r="T114" s="94"/>
      <c r="U114" s="94"/>
      <c r="V114" s="90"/>
    </row>
    <row r="115" spans="1:22" ht="12.75">
      <c r="A115" s="53"/>
      <c r="B115" s="106"/>
      <c r="C115" s="106"/>
      <c r="D115" s="106"/>
      <c r="E115" s="13"/>
      <c r="F115" s="84"/>
      <c r="G115" s="88"/>
      <c r="H115" s="88"/>
      <c r="M115" s="95"/>
      <c r="N115" s="95"/>
      <c r="O115" s="96"/>
      <c r="Q115" s="88"/>
      <c r="R115" s="88"/>
      <c r="S115" s="88"/>
      <c r="T115" s="88"/>
      <c r="U115" s="88"/>
      <c r="V115" s="74"/>
    </row>
    <row r="116" spans="1:22" ht="13.5" thickBot="1">
      <c r="A116" s="97"/>
      <c r="B116" s="98"/>
      <c r="C116" s="70"/>
      <c r="D116" s="70"/>
      <c r="E116" s="70"/>
      <c r="F116" s="99"/>
      <c r="G116" s="99"/>
      <c r="H116" s="100"/>
      <c r="L116" s="101"/>
      <c r="M116" s="102"/>
      <c r="O116" s="103"/>
      <c r="Q116" s="100"/>
      <c r="R116" s="100"/>
      <c r="S116" s="100"/>
      <c r="T116" s="100"/>
      <c r="U116" s="100"/>
      <c r="V116" s="104"/>
    </row>
  </sheetData>
  <sheetProtection/>
  <mergeCells count="15">
    <mergeCell ref="A1:V1"/>
    <mergeCell ref="A2:V2"/>
    <mergeCell ref="A3:V3"/>
    <mergeCell ref="C5:G5"/>
    <mergeCell ref="I5:M5"/>
    <mergeCell ref="S5:S6"/>
    <mergeCell ref="U5:U6"/>
    <mergeCell ref="A69:M69"/>
    <mergeCell ref="P69:S69"/>
    <mergeCell ref="C70:G70"/>
    <mergeCell ref="I70:M70"/>
    <mergeCell ref="I109:M109"/>
    <mergeCell ref="B110:D110"/>
    <mergeCell ref="B114:D114"/>
    <mergeCell ref="B115:D11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ΟΤΑ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ΛΑΡΙΣΑΙΩΝ</dc:creator>
  <cp:keywords/>
  <dc:description/>
  <cp:lastModifiedBy>ΔΗΜΟΣ ΛΑΡΙΣΑΙΩΝ</cp:lastModifiedBy>
  <dcterms:created xsi:type="dcterms:W3CDTF">2016-07-11T08:08:23Z</dcterms:created>
  <dcterms:modified xsi:type="dcterms:W3CDTF">2017-05-30T04:42:56Z</dcterms:modified>
  <cp:category/>
  <cp:version/>
  <cp:contentType/>
  <cp:contentStatus/>
</cp:coreProperties>
</file>